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7566" tabRatio="696" activeTab="0"/>
  </bookViews>
  <sheets>
    <sheet name="Dam lists" sheetId="1" r:id="rId1"/>
    <sheet name="Dams before 2000" sheetId="2" r:id="rId2"/>
    <sheet name="Summary" sheetId="3" r:id="rId3"/>
    <sheet name="Disclaimer" sheetId="4" r:id="rId4"/>
    <sheet name="Guide" sheetId="5" r:id="rId5"/>
    <sheet name="Search" sheetId="6" r:id="rId6"/>
    <sheet name="Pivot" sheetId="7" r:id="rId7"/>
    <sheet name="Companies" sheetId="8" r:id="rId8"/>
    <sheet name="Abbreviation" sheetId="9" r:id="rId9"/>
    <sheet name="CancelledorDelayed" sheetId="10" r:id="rId10"/>
  </sheets>
  <definedNames>
    <definedName name="_xlnm._FilterDatabase" localSheetId="0" hidden="1">'Dam lists'!$A$3:$AD$328</definedName>
    <definedName name="_xlnm._FilterDatabase" localSheetId="1" hidden="1">'Dams before 2000'!$A$3:$AL$3</definedName>
    <definedName name="Z_02F8F487_717E_9649_8507_D973C3518EAD_.wvu.FilterData" localSheetId="0" hidden="1">'Dam lists'!$A$3:$AJ$328</definedName>
    <definedName name="Z_02F8F487_717E_9649_8507_D973C3518EAD_.wvu.FilterData" localSheetId="1" hidden="1">'Dams before 2000'!$A$3:$AL$20</definedName>
    <definedName name="Z_2077453A_F7E5_0048_8E95_71C05CF9DDC1_.wvu.FilterData" localSheetId="0" hidden="1">'Dam lists'!$A$3:$AL$322</definedName>
    <definedName name="Z_2077453A_F7E5_0048_8E95_71C05CF9DDC1_.wvu.FilterData" localSheetId="1" hidden="1">'Dams before 2000'!$A$3:$AL$20</definedName>
    <definedName name="Z_29F5D52D_BFAB_4913_B35A_0E2757C0347F_.wvu.FilterData" localSheetId="0" hidden="1">'Dam lists'!$B$1:$AJ$1</definedName>
    <definedName name="Z_66D872EE_0DBF_420D_B681_E6D6C9B1D32A_.wvu.FilterData" localSheetId="0" hidden="1">'Dam lists'!$A$3:$AD$328</definedName>
    <definedName name="Z_66D872EE_0DBF_420D_B681_E6D6C9B1D32A_.wvu.FilterData" localSheetId="1" hidden="1">'Dams before 2000'!$A$3:$AL$3</definedName>
    <definedName name="Z_C3108022_467B_904F_A5BD_53BBC4871EC4_.wvu.FilterData" localSheetId="0" hidden="1">'Dam lists'!$A$3:$AD$328</definedName>
    <definedName name="Z_C3108022_467B_904F_A5BD_53BBC4871EC4_.wvu.FilterData" localSheetId="1" hidden="1">'Dams before 2000'!$A$3:$AL$3</definedName>
    <definedName name="Z_D173C437_0759_234D_AF16_E65B0E151FC1_.wvu.FilterData" localSheetId="0" hidden="1">'Dam lists'!$A$3:$AL$328</definedName>
    <definedName name="Z_D173C437_0759_234D_AF16_E65B0E151FC1_.wvu.FilterData" localSheetId="1" hidden="1">'Dams before 2000'!$A$3:$AL$20</definedName>
    <definedName name="Z_DAE1CE18_87AE_9945_9B43_43427FAFCC3E_.wvu.FilterData" localSheetId="0" hidden="1">'Dam lists'!$A$3:$AL$323</definedName>
    <definedName name="Z_DAE1CE18_87AE_9945_9B43_43427FAFCC3E_.wvu.FilterData" localSheetId="1" hidden="1">'Dams before 2000'!$A$3:$AL$20</definedName>
    <definedName name="Z_E34DEBE6_10F6_9A42_9B41_1208F281CBFF_.wvu.FilterData" localSheetId="0" hidden="1">'Dam lists'!$A$3:$AJ$320</definedName>
    <definedName name="Z_E34DEBE6_10F6_9A42_9B41_1208F281CBFF_.wvu.FilterData" localSheetId="1" hidden="1">'Dams before 2000'!$A$3:$AL$20</definedName>
    <definedName name="Z_FD1DFD1A_367C_47C4_99A4_71EC2494639A_.wvu.FilterData" localSheetId="0" hidden="1">'Dam lists'!$A$3:$AJ$328</definedName>
    <definedName name="Z_FD1DFD1A_367C_47C4_99A4_71EC2494639A_.wvu.FilterData" localSheetId="1" hidden="1">'Dams before 2000'!$A$3:$AL$20</definedName>
  </definedNames>
  <calcPr fullCalcOnLoad="1"/>
</workbook>
</file>

<file path=xl/comments1.xml><?xml version="1.0" encoding="utf-8"?>
<comments xmlns="http://schemas.openxmlformats.org/spreadsheetml/2006/main">
  <authors>
    <author>user</author>
  </authors>
  <commentList>
    <comment ref="Q289" authorId="0">
      <text>
        <r>
          <rPr>
            <sz val="11"/>
            <color indexed="8"/>
            <rFont val="Calibri"/>
            <family val="2"/>
          </rPr>
          <t xml:space="preserve">AZ:
</t>
        </r>
        <r>
          <rPr>
            <sz val="11"/>
            <color indexed="8"/>
            <rFont val="宋体"/>
            <family val="2"/>
          </rPr>
          <t>Official visit from Chinese side is planned for the fall 2013. The contract is expected to be signed then</t>
        </r>
      </text>
    </comment>
  </commentList>
</comments>
</file>

<file path=xl/comments10.xml><?xml version="1.0" encoding="utf-8"?>
<comments xmlns="http://schemas.openxmlformats.org/spreadsheetml/2006/main">
  <authors>
    <author>user</author>
  </authors>
  <commentList>
    <comment ref="E7" authorId="0">
      <text>
        <r>
          <rPr>
            <sz val="11"/>
            <color indexed="8"/>
            <rFont val="Calibri"/>
            <family val="2"/>
          </rPr>
          <t>AZ:</t>
        </r>
        <r>
          <rPr>
            <sz val="11"/>
            <color indexed="8"/>
            <rFont val="宋体"/>
            <family val="2"/>
          </rPr>
          <t xml:space="preserve">
Due to Uzbekistant's resistance, SinoHydro was forced to abandon its plans to build the dam. However cmpanies from Iran, India, Kuveit and Russia have shown their interest </t>
        </r>
      </text>
    </comment>
  </commentList>
</comments>
</file>

<file path=xl/sharedStrings.xml><?xml version="1.0" encoding="utf-8"?>
<sst xmlns="http://schemas.openxmlformats.org/spreadsheetml/2006/main" count="6601" uniqueCount="2313">
  <si>
    <t>Planned to be complete in 2014. Report in Phnom Penh Post of a river closure ceremony on 28 December 2010. It seems that Huadian is investing US$ 500 million into the dam. The project structure is a 25 year BOT with the local government. It is estimated to generate about 1.02 billion kwh per year. The plant began construction in April 2010. Has applied for CDM credits.</t>
  </si>
  <si>
    <t>Legal advisors - Herbert Smith (Singapore). Applying for CDM credits.</t>
  </si>
  <si>
    <t>玛依纳水电站二号</t>
  </si>
  <si>
    <t>UAE, Saudi Fund for Development, China EXIM, Kuwait Fund</t>
  </si>
  <si>
    <t>Would be the tallest dam in the world.
Sinohydro offer was rejected after a review of the financial terms. Reporting in google folder.</t>
  </si>
  <si>
    <t>Project was stalled because of opposition from other provinces that project would withdraw too much water from the Indus.</t>
  </si>
  <si>
    <t>Ghana</t>
  </si>
  <si>
    <t>Yeywa Dam</t>
  </si>
  <si>
    <t>Coca Codo Sinclair</t>
  </si>
  <si>
    <t xml:space="preserve">China Exim Bank
Gabon Government </t>
  </si>
  <si>
    <t>Sovereign Guarantee</t>
  </si>
  <si>
    <t>Cuckoosi Dam</t>
  </si>
  <si>
    <t>Presume GoA</t>
  </si>
  <si>
    <t>Guangdong New Technology Import and Export Company</t>
  </si>
  <si>
    <t>Chibwe or Chipwi River (N'Mai Hkai River)</t>
  </si>
  <si>
    <t>Sofitel Capital Corporation (US)</t>
  </si>
  <si>
    <t>Mambila Hydropower Dam</t>
  </si>
  <si>
    <t>Gezhouba
China Geo-engineering Corporation</t>
  </si>
  <si>
    <t>Ukraine</t>
  </si>
  <si>
    <t>MOU signed July 2011</t>
  </si>
  <si>
    <t>Ukrhydroenergo</t>
  </si>
  <si>
    <t>Sinohydro (Concrete - aggregate processing) Bureau 11, a (downstream civil works $150 million contract - 48 months), Sinohydro has over $300 million in contracts from Myitsone, Gezhouba</t>
  </si>
  <si>
    <t>Yunnan Machinery Export Import Import Company
Northwest Hydro Consulting Engineers (CHECC)</t>
  </si>
  <si>
    <t>Tuyen Quang Hydropower Project</t>
  </si>
  <si>
    <t>Song Da Corporation</t>
  </si>
  <si>
    <t>Nam Mu Hydropower Station</t>
  </si>
  <si>
    <t>World Bank</t>
  </si>
  <si>
    <t xml:space="preserve">Kirirom III </t>
  </si>
  <si>
    <t>China Power Investment Company</t>
  </si>
  <si>
    <t>Kamchay Dam</t>
  </si>
  <si>
    <t>Kamchay River</t>
  </si>
  <si>
    <t>Tarpein 2</t>
  </si>
  <si>
    <t>Tarpein River</t>
  </si>
  <si>
    <t xml:space="preserve">Sinohydro </t>
  </si>
  <si>
    <t>Sinohydro (BOT contract)</t>
  </si>
  <si>
    <t>China Southern Power Grid, Three Gorges Company, Sinohydro</t>
  </si>
  <si>
    <t xml:space="preserve">Sinohydro Bureau 13 building roller gates - Hydraulic Works only </t>
  </si>
  <si>
    <t xml:space="preserve">Phuoc Hoa Water Resources project  </t>
  </si>
  <si>
    <t>Chilik River</t>
  </si>
  <si>
    <t>Limited Kazakhstan Natural Gas Technology Company</t>
  </si>
  <si>
    <t>Sinohydro has an EPC contract; 85% of the project equipment must be sourced from India. EPC contract valued at $200 million.</t>
  </si>
  <si>
    <t>Irrigation
Hydroelectricity</t>
  </si>
  <si>
    <t xml:space="preserve">Concerns about oil deals and corruption, claims by various reports that Gabon oil deals have traditionally not benefited citizens as they should. Other points raised in the September statement include concerns about how the contract for the Bélinga project has yet to be made available for public consideration. Government has also cracked down on dissenting NGOs, including suspending the legal operations of civil society groups, imposing travel bans of key activists and detaining individuals who raise concerns about government corruption in the project.
</t>
  </si>
  <si>
    <t>EEPA</t>
  </si>
  <si>
    <t>Bankasoka</t>
  </si>
  <si>
    <t>Government of China, UN Industrial Development Organization</t>
  </si>
  <si>
    <t>KfW loan for feasibility study</t>
  </si>
  <si>
    <t xml:space="preserve">Tenaga Nasional Berhad </t>
  </si>
  <si>
    <t>Harbin</t>
  </si>
  <si>
    <t>Sinohydro provided info 7/09; also named in Sinohydro's prospectus July 2011. One of the largest large scale rolled concrete dams in the world.</t>
  </si>
  <si>
    <t>24 months contract period</t>
  </si>
  <si>
    <t>Contract signed late April/May 2011</t>
  </si>
  <si>
    <t>Turnkey contract, MOU signed 2008</t>
  </si>
  <si>
    <t xml:space="preserve">Karen </t>
  </si>
  <si>
    <t>China Development Bank (CDB) offered on May 11th 2010 to provide one billion dollars (787 million euros) for Kafue Lower Gorge and proposed Sinohydro to develop the project. Power purchase agreement to be signed by April 2011. 
Africa Development fund to provide 70% of funds; Sinohydro and Zesco to provide remaining 30%</t>
  </si>
  <si>
    <t>Murum HP</t>
  </si>
  <si>
    <t>GoK?</t>
  </si>
  <si>
    <t>China Southern Power Grid Corporation</t>
  </si>
  <si>
    <t xml:space="preserve">Chu Ma River, </t>
  </si>
  <si>
    <t>Thanh Hoa Province</t>
  </si>
  <si>
    <t>Lo Gam River</t>
  </si>
  <si>
    <t>Lusaka, Southern Province</t>
  </si>
  <si>
    <t>1974 (2011)</t>
  </si>
  <si>
    <t>86-10-63451188</t>
  </si>
  <si>
    <t>http://www.cmec.com/english/index.htm</t>
  </si>
  <si>
    <t xml:space="preserve">cmec@mail.cmec.com </t>
  </si>
  <si>
    <r>
      <t>Synohydro Corporation</t>
    </r>
    <r>
      <rPr>
        <sz val="10"/>
        <rFont val="宋体"/>
        <family val="3"/>
      </rPr>
      <t>中国水利水电建设集团公司</t>
    </r>
  </si>
  <si>
    <r>
      <t>12th F ,Building B,Wantong New World Plaza,No 2 Fucheng Menwai Dajie,Xicheng District,Beijing (100037)/</t>
    </r>
    <r>
      <rPr>
        <sz val="9"/>
        <color indexed="8"/>
        <rFont val="宋体"/>
        <family val="3"/>
      </rPr>
      <t>北京西城区阜城门外大街</t>
    </r>
    <r>
      <rPr>
        <sz val="9"/>
        <color indexed="8"/>
        <rFont val="Arial"/>
        <family val="2"/>
      </rPr>
      <t>2</t>
    </r>
    <r>
      <rPr>
        <sz val="9"/>
        <color indexed="8"/>
        <rFont val="宋体"/>
        <family val="3"/>
      </rPr>
      <t>号</t>
    </r>
    <r>
      <rPr>
        <sz val="9"/>
        <color indexed="8"/>
        <rFont val="Arial"/>
        <family val="2"/>
      </rPr>
      <t>,</t>
    </r>
    <r>
      <rPr>
        <sz val="9"/>
        <color indexed="8"/>
        <rFont val="宋体"/>
        <family val="3"/>
      </rPr>
      <t>万通新世界商城</t>
    </r>
    <r>
      <rPr>
        <sz val="9"/>
        <color indexed="8"/>
        <rFont val="Arial"/>
        <family val="2"/>
      </rPr>
      <t>B</t>
    </r>
    <r>
      <rPr>
        <sz val="9"/>
        <color indexed="8"/>
        <rFont val="宋体"/>
        <family val="3"/>
      </rPr>
      <t>座</t>
    </r>
    <r>
      <rPr>
        <sz val="9"/>
        <color indexed="8"/>
        <rFont val="Arial"/>
        <family val="2"/>
      </rPr>
      <t>12</t>
    </r>
    <r>
      <rPr>
        <sz val="9"/>
        <color indexed="8"/>
        <rFont val="宋体"/>
        <family val="3"/>
      </rPr>
      <t>层</t>
    </r>
  </si>
  <si>
    <t>86-10-68066660</t>
  </si>
  <si>
    <t xml:space="preserve">Project has been considered potentially risky because it is located in an area still recovering from the 2005 earthquake and political unrest. Diversion dam project, water will be divered along a 47 km tunnel. 1,100 Chinese engineers and workers will be employed. The project is expected to be completed by October 2015. </t>
  </si>
  <si>
    <t>Quang Ngai, Kon Tum</t>
  </si>
  <si>
    <t>Was due to start in June 2010, but put on hold because it was under review of the Chinese Government, who was thought to have made its final decision after Tanzania's general election on 31 October 2010</t>
  </si>
  <si>
    <t>China North Industries Corp</t>
  </si>
  <si>
    <t>Corporations</t>
  </si>
  <si>
    <r>
      <t>China Electric Power Technology Imp.&amp;Exp. Corp./</t>
    </r>
    <r>
      <rPr>
        <sz val="10"/>
        <rFont val="宋体"/>
        <family val="3"/>
      </rPr>
      <t>中国电力技术进出口公司</t>
    </r>
  </si>
  <si>
    <t>Congo, Democratic Republic of</t>
  </si>
  <si>
    <t>86-10-68551114</t>
  </si>
  <si>
    <t>http://www.mof.gov.cn/english/english.htm</t>
  </si>
  <si>
    <t>86-20-38121080/38121082</t>
  </si>
  <si>
    <t>Kilombero Hydropower Project</t>
  </si>
  <si>
    <t xml:space="preserve">Thailand </t>
  </si>
  <si>
    <t>Naresuan hydropower station</t>
  </si>
  <si>
    <t>Phitsanulok</t>
  </si>
  <si>
    <t>China Africa Development Fund (CADF)</t>
  </si>
  <si>
    <t>China International Water and Electric Corporation with 38% of contract for main components. On completion, the project would have additional storage of 2.88 million acres ft. It would generate additional 644 GWh of annual energy due to availability of water for a long period. The project cost is Rs. 101,384 million. The project can increase 3.7 billion cubic meters of water storage.</t>
  </si>
  <si>
    <t>Satpara Dam</t>
  </si>
  <si>
    <t>China Power Investment</t>
  </si>
  <si>
    <t>11, 4</t>
  </si>
  <si>
    <t>China National Heavy Machinery Corporation; Dong Fang Electrical Machinery Company</t>
  </si>
  <si>
    <t>http://www.sinohydro.com/english/portlet</t>
  </si>
  <si>
    <t>http://hzs2.mofcom.gov.cn/</t>
  </si>
  <si>
    <t>Banks</t>
  </si>
  <si>
    <r>
      <t>The Export-Import Bank of China/</t>
    </r>
    <r>
      <rPr>
        <sz val="10"/>
        <rFont val="宋体"/>
        <family val="3"/>
      </rPr>
      <t>中国进出口银行</t>
    </r>
  </si>
  <si>
    <r>
      <t>29 Fuchengmenwai Street, Xicheng District,Beijing (100037)/</t>
    </r>
    <r>
      <rPr>
        <sz val="9"/>
        <color indexed="8"/>
        <rFont val="宋体"/>
        <family val="3"/>
      </rPr>
      <t>北京西城区阜城门外大街</t>
    </r>
    <r>
      <rPr>
        <sz val="9"/>
        <color indexed="8"/>
        <rFont val="Arial"/>
        <family val="2"/>
      </rPr>
      <t>29</t>
    </r>
    <r>
      <rPr>
        <sz val="9"/>
        <color indexed="8"/>
        <rFont val="宋体"/>
        <family val="3"/>
      </rPr>
      <t>号</t>
    </r>
  </si>
  <si>
    <t>86-10-68306688</t>
  </si>
  <si>
    <t>http://www.cdb.com.cn/english/index.asp</t>
  </si>
  <si>
    <r>
      <t>Industrial and Commercial Bank of China /</t>
    </r>
    <r>
      <rPr>
        <sz val="10"/>
        <rFont val="宋体"/>
        <family val="3"/>
      </rPr>
      <t>中国工商银行</t>
    </r>
  </si>
  <si>
    <t>Be River</t>
  </si>
  <si>
    <t>ADB</t>
  </si>
  <si>
    <t>http://www.farsighted.cn/english/</t>
  </si>
  <si>
    <t>Zarafshon (formerly Yovon or Yavan) Hydroelectric Power Station</t>
  </si>
  <si>
    <t>China National Electronics Import Export Corporation</t>
  </si>
  <si>
    <t>Kafue River</t>
  </si>
  <si>
    <r>
      <t>Yunnan Power Grid Corporation/</t>
    </r>
    <r>
      <rPr>
        <sz val="10"/>
        <rFont val="宋体"/>
        <family val="3"/>
      </rPr>
      <t>云南电网公司</t>
    </r>
  </si>
  <si>
    <t>南康卡水电站</t>
  </si>
  <si>
    <t>Dept of Hydropower Planning,  Sinohydro, Electricity Generating Authority of Thailand (EGAT),  lnternational Group of Entrepreneurs</t>
  </si>
  <si>
    <t>Bushat Hydropower Station</t>
  </si>
  <si>
    <t>Union Resources and Engineering Company</t>
  </si>
  <si>
    <t>Projected started earlier this year. 
In a new revelation (July 2010) Kokang rebels sheltered in China’s southwest Yunnan province are allegedly into illegal amphetamine production in the dam construction sites. The illegal drug production done in utmost secrecy has the cooperation of the AWC owned by Burmese drug lord Lo Hsing Han and Peng Daxun’s Kokang troops.</t>
  </si>
  <si>
    <t>Amazon Basin, Coca River</t>
  </si>
  <si>
    <t>China Exim Bank; Inter-American Development Bank. CAF (Andean Development Corporation) and the Ecuador government</t>
  </si>
  <si>
    <t>Hidropaute</t>
  </si>
  <si>
    <t>Myanmar International Group of Entrepreneurs Company</t>
  </si>
  <si>
    <t>China Guodian, Burma's Electric Power Ministry No 1, and Tun Thwin Mining</t>
  </si>
  <si>
    <t>Albania</t>
  </si>
  <si>
    <t>Altering a remote area at tail end of Africa's deepest canyon.  Siltation will reduce capacity of dam, meaning less irrigation and economic growth. Massive landslides occurred in April near dam site.  Developers spent additoinal $42 million on retaining walls. Dam's power will go mainly to cities or sold to neighbors of more developed industrial economies.</t>
  </si>
  <si>
    <t>Pacific</t>
  </si>
  <si>
    <t>Gabon</t>
  </si>
  <si>
    <t>Belize Electric Company Limited (BECOL)</t>
  </si>
  <si>
    <t>Khaunlanphu Dam</t>
  </si>
  <si>
    <t xml:space="preserve">Memve'ele hydropower station </t>
  </si>
  <si>
    <t xml:space="preserve">Ntem river </t>
  </si>
  <si>
    <t>China Exim Bank loan to Nigeria US$ 2.1 billion; $1 billion to finance the Mambila hydropower dam - another source says $300 million.</t>
  </si>
  <si>
    <t>ZESCO
Tata Afica Holdings</t>
  </si>
  <si>
    <t>Hydropower - retrofit</t>
  </si>
  <si>
    <t>China National Machinery and Equipment Import and Export Corporation (CMEC)</t>
  </si>
  <si>
    <t>Strung Russey Chrum River, located downstream area of Stung Atay Dam</t>
  </si>
  <si>
    <t>Stung Cheay Areng</t>
  </si>
  <si>
    <t>A Cambodian Government report identified that this project would have unspecified serious environmental impacts.</t>
  </si>
  <si>
    <t xml:space="preserve">Associated Technology Ltd </t>
  </si>
  <si>
    <t>Kasmir</t>
  </si>
  <si>
    <t>Malakand III Hydropower Project</t>
  </si>
  <si>
    <t>Sarhad Hydel Development Ogranization</t>
  </si>
  <si>
    <t>GoB</t>
  </si>
  <si>
    <t>Announced successful tender 23 July 2010. Funding by ICBC (85%), and Sri Lanka's Peoples Bank (15%)</t>
  </si>
  <si>
    <t>Cabinet project approval July 2011</t>
  </si>
  <si>
    <t>Zongo II Dam</t>
  </si>
  <si>
    <t>Inkisi River</t>
  </si>
  <si>
    <t>Upper Paunglaung Dam</t>
  </si>
  <si>
    <t xml:space="preserve">China Exim Bank </t>
  </si>
  <si>
    <t>Vientiane</t>
  </si>
  <si>
    <t>Kazakhstan</t>
  </si>
  <si>
    <t>N'Mai Hka River</t>
  </si>
  <si>
    <t>Yunnan Power Investment Corporation's (YPIC), Myanmar's Department of Hydropower
Implementation</t>
  </si>
  <si>
    <t>International Energy Cooperation and Development Company (YPIC)</t>
  </si>
  <si>
    <t>Construction underway (27 August 2007) and expected that one of the four turbines will be operational by end of 2008. Later report: Landslides in 2008 have caused delay of project coming online until August 2009. China Exim Bank providiing $30 million loan. Chinese and Ethiopian joint venture company by Sinoydro (49%); China Gezhouba Water and Power Group Ltd (30%); Sur Construction (21%).</t>
  </si>
  <si>
    <t>GoA</t>
  </si>
  <si>
    <t>Sinohydro</t>
  </si>
  <si>
    <t>MOU signed 11 June 2007. China Exim has provided a US $270 million loan at 6% loan to build the dam, although the company has sought a 2% dam. The loan is being negotiated between the Lao PDR gov &amp; China Exim</t>
  </si>
  <si>
    <t>Resettlement</t>
  </si>
  <si>
    <t>Status</t>
  </si>
  <si>
    <t>Kyaing Tong (Kengtawng) Dam</t>
  </si>
  <si>
    <t>upper Shan State, Namkhan</t>
  </si>
  <si>
    <t>Kongou Falls</t>
  </si>
  <si>
    <t>Ivindo National Park, Gabon</t>
  </si>
  <si>
    <t>4.8 billion cubic meters</t>
  </si>
  <si>
    <t xml:space="preserve">Gezhouba </t>
  </si>
  <si>
    <t>Resettlement issues, altered hydrology, landslide fears. Several mining sites will utilize the power from Bakun - including a Rio Tino aluminium processor plant; manganese plant and Aluminium Smelter (Rio Tinto, OM Holdings, Chinalco)</t>
  </si>
  <si>
    <t>M/S Diamer Basha Consultants (DBC) (Joint Venture of local &amp; foreign firms, with M/s Lahmeyer a leading firm)</t>
  </si>
  <si>
    <t>Sinohydro: $12 million investment</t>
  </si>
  <si>
    <t>Himal International Power Company, Panda and Harza</t>
  </si>
  <si>
    <t>Sinohydro (HydroChina, Union of Myanmar's Ministry of Electric
Power No. 1</t>
  </si>
  <si>
    <t>Anticipated completion in 2010; operation 2011</t>
  </si>
  <si>
    <t>Zesco
Sinohydro 
China Development Bank</t>
  </si>
  <si>
    <t>Last Updated</t>
  </si>
  <si>
    <t xml:space="preserve">Rufiji Basin Development Authority (RUBADA) </t>
  </si>
  <si>
    <t>Italian /Thai ITD, Sinohydro</t>
  </si>
  <si>
    <t>Agreement signed August 2010, construction to begin after monsoons. Financiers domestic capital - Citizen Investment Trust and Rastriya Beema Sansthan (each will issue loans of 2 billion rs), Employees Provident Funds (10 billion Rs). Sinohydro won a 1.21 billion yuan contract from the Nepal Electricity Authority. 31 December 2010, Power pruchase agreement agreeing to pay Rs 6 per unit during dry season and Rs 3.13 during rainy season. The project is 90% owned by Sinohydro with local partners Nepal Zagreb Martha having 10%.</t>
  </si>
  <si>
    <t>Irrigation; Flood control</t>
  </si>
  <si>
    <t>Water supply</t>
  </si>
  <si>
    <t>Hydropower</t>
  </si>
  <si>
    <t>Last Saved:</t>
  </si>
  <si>
    <t>China International Water and Electric Corportion 
SMEC International (Austrialia)
Coyne et Bellier of France</t>
  </si>
  <si>
    <t>Irrigation; Water supply</t>
  </si>
  <si>
    <t>Arab Fund for Economic Development, Islamic Development Bank, Kuwaiti Fund for Economic Development, 
OPEC Fund, Abu Dhabi Fund for Development</t>
  </si>
  <si>
    <t>Bank of China; Inter-American Development Bank. CAF (Andean Development Corporation) and the Ecuador government</t>
  </si>
  <si>
    <t>construction started in 2006-2007. Nepal has requeste loans from Korea, OPEC for transmission lines</t>
  </si>
  <si>
    <t>MOU between Sinohydro and RUBADA signed 28 April 2011. (Sinohydro Regional Director Qin Chao). Power to be sold to the national grid.</t>
  </si>
  <si>
    <t>MOU signed 18 January 2011</t>
  </si>
  <si>
    <t>Datang Overseas Investment Co Ltd</t>
  </si>
  <si>
    <t>Department of Hydropower Planning</t>
  </si>
  <si>
    <t>Project Size (Small, Medium, Large)</t>
  </si>
  <si>
    <t>300 km2</t>
  </si>
  <si>
    <t>Start Date</t>
  </si>
  <si>
    <t>Completion Date</t>
  </si>
  <si>
    <t>Operation Date</t>
  </si>
  <si>
    <t>Historical Notes</t>
  </si>
  <si>
    <t>Sudan Government</t>
  </si>
  <si>
    <t xml:space="preserve">China Guodian </t>
  </si>
  <si>
    <t>Abay River</t>
  </si>
  <si>
    <t>Reservoir Area</t>
  </si>
  <si>
    <t>Reservoir Capacity</t>
  </si>
  <si>
    <t>Sinohydro Bureau Involved</t>
  </si>
  <si>
    <t>Minjiang</t>
  </si>
  <si>
    <t>Sinohydro, Sinohydro-Lumbini (Nepal) JV</t>
  </si>
  <si>
    <t>Risk Insurer</t>
  </si>
  <si>
    <t>Type of Dam</t>
  </si>
  <si>
    <t>Irrigation</t>
  </si>
  <si>
    <t>World Bank, French Development Agency, European Investment Bank</t>
  </si>
  <si>
    <t>Electricity Development Corporation</t>
  </si>
  <si>
    <t>Asia World Company, China Power Investment Corporation = Yunnan International Power Investment Company of China</t>
  </si>
  <si>
    <t>Lom Panger Dam</t>
  </si>
  <si>
    <t>Shire Rivers</t>
  </si>
  <si>
    <t>Total Results:</t>
  </si>
  <si>
    <t>Japan Bank refused to offer loan after pressure from local NGOs</t>
  </si>
  <si>
    <t>This sheet provides a brief summary of types of dams, size of dams, and dams per region.  This summary can be expanded once the data in "Dam lists" is cleaned up some and you have a better idea as to what exactly you want.</t>
  </si>
  <si>
    <t>Awaiting approval by Chinese Government; MOU signed April 2011</t>
  </si>
  <si>
    <t>Morogoro</t>
  </si>
  <si>
    <t>This sheet contains all of your original data.  It is the sheet that all the reports pull from.  It also keeps track of the last changed date for any row and the last saved date and time for the excel document as a whole.</t>
  </si>
  <si>
    <t>Water Supply</t>
  </si>
  <si>
    <t>Flood Control</t>
  </si>
  <si>
    <t>Unknown</t>
  </si>
  <si>
    <t>Regions:</t>
  </si>
  <si>
    <t>Asia (East)</t>
  </si>
  <si>
    <t>Asia (South East)</t>
  </si>
  <si>
    <t>Asia (South)</t>
  </si>
  <si>
    <t>Number of Dams:</t>
  </si>
  <si>
    <t>Alstom</t>
  </si>
  <si>
    <t>MOU Signed during President Wen's vist to Indonesia. - http://www.gzbgj.com/article.aspx?menuid=1329&amp;tab=tab_News&amp;tabid=1001</t>
  </si>
  <si>
    <t>Central Kenya</t>
  </si>
  <si>
    <t>Agreement signed</t>
  </si>
  <si>
    <t xml:space="preserve">CMEC/TGC, Sinohydro </t>
  </si>
  <si>
    <t>In 2006, intensification of military activity in areas nearby lower dam sites displaced thousands of people. Originally will begin to work in March 2008 and to be finished in 2022; March 2008 news that Thailand will move ahead with the project. 24 March 2010, the China's State Asset Supervision and Administration Commission website stated that a  consortium of China Three Gorges Corp., Sinohydro Corp., and China Southern Power Grid would work on the project. China Gezhouba 51% stake, MDX 24%</t>
  </si>
  <si>
    <t>Borneo Resources Institute, Sarawak Report</t>
  </si>
  <si>
    <t>FILE</t>
  </si>
  <si>
    <t>Reservoir Capacity (million cubic m)</t>
  </si>
  <si>
    <t>Environmental Notes</t>
  </si>
  <si>
    <t>Project Cost (US million $)</t>
  </si>
  <si>
    <t>Sum of Project Cost (US million $)</t>
  </si>
  <si>
    <t>Province/ State</t>
  </si>
  <si>
    <t>Shkoder</t>
  </si>
  <si>
    <t>Drin River</t>
  </si>
  <si>
    <t>This provides a keyword search for the data in the "Dam lists" sheet.  The user can search either by "And" or "Or", and the user can search for up to 6 different keywords within a column.  To use the tool, simply type the keyword(s) for each column under the desired column header(s) at the top in the salmon-shaded area.  Then click either "Search (And)" or "Search (Or)" depending on how you would like to search.</t>
  </si>
  <si>
    <t>Zambezi River</t>
  </si>
  <si>
    <t>Taleghan Dam</t>
  </si>
  <si>
    <t>Taleghan River</t>
  </si>
  <si>
    <t>Shalouyue State, Mindulu Town</t>
  </si>
  <si>
    <t>Completed 2004</t>
  </si>
  <si>
    <t>Dam Height (m)</t>
  </si>
  <si>
    <t>China, Sudan</t>
  </si>
  <si>
    <t xml:space="preserve">China (75%), and Sudan  financing project </t>
  </si>
  <si>
    <t>Ghazi Barotha Hydropower project</t>
  </si>
  <si>
    <t>Column Labels</t>
  </si>
  <si>
    <t>Row Labels</t>
  </si>
  <si>
    <t>(blank)</t>
  </si>
  <si>
    <t>Grand Total</t>
  </si>
  <si>
    <t>Ceylon Electricity Board</t>
  </si>
  <si>
    <t>North West Power Generation Company (NWPGC)</t>
  </si>
  <si>
    <t>Approvals Notes</t>
  </si>
  <si>
    <t>Sinohydro MAJ JV</t>
  </si>
  <si>
    <t>Kun</t>
  </si>
  <si>
    <t>Paung Laung, tributary of Sittaung</t>
  </si>
  <si>
    <t>Thanlwin (Salween River, Karen region)</t>
  </si>
  <si>
    <t>Yenwe (Sittang River)</t>
  </si>
  <si>
    <t xml:space="preserve">Ministry of Electric Power, China International Trust and Investment Co. (CITIC), Sinohydro </t>
  </si>
  <si>
    <t xml:space="preserve">Guyana and the National Industrial and Commercial </t>
  </si>
  <si>
    <t>Asia (S)</t>
  </si>
  <si>
    <t>Belize</t>
  </si>
  <si>
    <t>Chalillo Dam</t>
  </si>
  <si>
    <t>Lower Paunglaung Dam, Yunnan Machinery Export Import Company, Sinohydro Bureau 14, Ningbo Huyong Electric Power Material Co.,  Kunming Hydroelectric Investigation Design &amp; Research Institute</t>
  </si>
  <si>
    <t xml:space="preserve">Yunnan Machinery Export Import Company </t>
  </si>
  <si>
    <t>Citizen Investment Trust and Rastriya Beema Sansthan, Employees Provident Funds</t>
  </si>
  <si>
    <t>罗斯法水坝</t>
  </si>
  <si>
    <t>Yunnan Machinery Export Import Company and MEP</t>
  </si>
  <si>
    <t>BRN/ERI, Salween Watch</t>
  </si>
  <si>
    <t>Papua New Guinea</t>
  </si>
  <si>
    <t>Atbara River</t>
  </si>
  <si>
    <t>Under construction</t>
  </si>
  <si>
    <t>3, 13</t>
  </si>
  <si>
    <t>Sitif Province</t>
  </si>
  <si>
    <t>德拉迪斯水坝</t>
  </si>
  <si>
    <t>China Exim Bank, Nepal</t>
  </si>
  <si>
    <t>Seo Chong Ho River</t>
  </si>
  <si>
    <t>Sapa Area, Lao Cai Province</t>
  </si>
  <si>
    <t>Vietnam-China Power Investment Company limited</t>
  </si>
  <si>
    <t>China's Yunnan Power Grid Co.</t>
  </si>
  <si>
    <t>阿尔巴尼亚布沙特水电站</t>
  </si>
  <si>
    <t>The Myitsone would displace 10 villages along the river. The area is widely recognized for its ecological value, and is described by prominent conservation organizations as one of the world’s eight “hottest hotspots of biodiversity.” Less than 100 km from a major fault line. The dam will prevent the seasonal migrations of fish to their upstream spawning areas. Altered hydrology will  disrupt the natural replenishment of nutrients. The project will submerge a number of historical churches and temples, as well as a sacred banyan tree at the Mali Hka and N’Mai Hka rivers’ confluence</t>
  </si>
  <si>
    <t>Construction of 3rd generator of 34,000kV will begin in September and require 27 months to complete</t>
  </si>
  <si>
    <t>Completed</t>
  </si>
  <si>
    <t>Hatgyi Dam</t>
  </si>
  <si>
    <t xml:space="preserve">Roseires Dam </t>
  </si>
  <si>
    <t xml:space="preserve">China International Water and Electric Corporation </t>
  </si>
  <si>
    <t>San Roque</t>
  </si>
  <si>
    <t>China</t>
  </si>
  <si>
    <t>ADB, Japan</t>
  </si>
  <si>
    <r>
      <t>No.77, BeiHeYan Street, DongCheng District, Beijing (1000090/</t>
    </r>
    <r>
      <rPr>
        <sz val="9"/>
        <color indexed="8"/>
        <rFont val="宋体"/>
        <family val="3"/>
      </rPr>
      <t>北京东城区北河沿大街</t>
    </r>
    <r>
      <rPr>
        <sz val="9"/>
        <color indexed="8"/>
        <rFont val="Arial"/>
        <family val="2"/>
      </rPr>
      <t>77</t>
    </r>
    <r>
      <rPr>
        <sz val="9"/>
        <color indexed="8"/>
        <rFont val="宋体"/>
        <family val="3"/>
      </rPr>
      <t>号</t>
    </r>
  </si>
  <si>
    <t>86-10-64090988</t>
  </si>
  <si>
    <t>86-10-63264477 /63269302</t>
  </si>
  <si>
    <r>
      <t>北京市白广路</t>
    </r>
    <r>
      <rPr>
        <sz val="9"/>
        <color indexed="8"/>
        <rFont val="Arial"/>
        <family val="2"/>
      </rPr>
      <t>2</t>
    </r>
    <r>
      <rPr>
        <sz val="9"/>
        <color indexed="8"/>
        <rFont val="宋体"/>
        <family val="3"/>
      </rPr>
      <t>条</t>
    </r>
    <r>
      <rPr>
        <sz val="9"/>
        <color indexed="8"/>
        <rFont val="Arial"/>
        <family val="2"/>
      </rPr>
      <t>2</t>
    </r>
    <r>
      <rPr>
        <sz val="9"/>
        <color indexed="8"/>
        <rFont val="宋体"/>
        <family val="3"/>
      </rPr>
      <t>号  </t>
    </r>
  </si>
  <si>
    <t xml:space="preserve">Feasibility study: CSG is yet to conduct a detailed evaluation of the environmental and social impacts of Sambor; China Guodian has signed an MOU with the Cambodian Government for development rights to Sambor (annoucement on Guodian website on 9 November 2010). China's Country Report, prepared for the GMS Summit: China and Cambodia officially signed The Memorandum of Understanding on China Southern Power Grid's Undertaking Feasibility Research for Sambor (With a planned installation capacity of 3000MW) and Stungcheayareng (With a planned installation capacity of 26MW) Hydropower Projects in the Kingdom of Cambodia. </t>
  </si>
  <si>
    <t>Guangxi Guiguan Electric Power</t>
  </si>
  <si>
    <t xml:space="preserve">01/2010 China Gezhouba Group Company Limited signed a $600 million contract with Philippine Green Energy Management Company Limited 
</t>
  </si>
  <si>
    <t xml:space="preserve">Allai Khwar Hydropower Station </t>
  </si>
  <si>
    <t>Ainai (Italian)</t>
  </si>
  <si>
    <t>Lefini River, tributary to Nile</t>
  </si>
  <si>
    <r>
      <t>Website/</t>
    </r>
    <r>
      <rPr>
        <b/>
        <sz val="10"/>
        <rFont val="宋体"/>
        <family val="3"/>
      </rPr>
      <t>网址</t>
    </r>
  </si>
  <si>
    <r>
      <t>Department of Foreign Economic Coopertion,Ministry of Commercial/</t>
    </r>
    <r>
      <rPr>
        <sz val="10"/>
        <rFont val="宋体"/>
        <family val="3"/>
      </rPr>
      <t>商务部对外经济合作司</t>
    </r>
  </si>
  <si>
    <r>
      <t>Bld.A.No92 Xiangshan South Road,Haidian District,Beijing(100093)/</t>
    </r>
    <r>
      <rPr>
        <sz val="9"/>
        <color indexed="8"/>
        <rFont val="宋体"/>
        <family val="3"/>
      </rPr>
      <t>北京市海淀区香山南路</t>
    </r>
    <r>
      <rPr>
        <sz val="9"/>
        <color indexed="8"/>
        <rFont val="Arial"/>
        <family val="2"/>
      </rPr>
      <t>92</t>
    </r>
    <r>
      <rPr>
        <sz val="9"/>
        <color indexed="8"/>
        <rFont val="宋体"/>
        <family val="3"/>
      </rPr>
      <t>号院</t>
    </r>
    <r>
      <rPr>
        <sz val="9"/>
        <color indexed="8"/>
        <rFont val="Arial"/>
        <family val="2"/>
      </rPr>
      <t>1</t>
    </r>
    <r>
      <rPr>
        <sz val="9"/>
        <color indexed="8"/>
        <rFont val="宋体"/>
        <family val="3"/>
      </rPr>
      <t>号楼</t>
    </r>
  </si>
  <si>
    <r>
      <t>No.115 Xizhimennei Nanxiaojie, Beijing (100035)/</t>
    </r>
    <r>
      <rPr>
        <sz val="9"/>
        <color indexed="8"/>
        <rFont val="宋体"/>
        <family val="3"/>
      </rPr>
      <t>北京市西城区西直门南小街</t>
    </r>
    <r>
      <rPr>
        <sz val="9"/>
        <color indexed="8"/>
        <rFont val="Arial"/>
        <family val="2"/>
      </rPr>
      <t>115</t>
    </r>
    <r>
      <rPr>
        <sz val="9"/>
        <color indexed="8"/>
        <rFont val="宋体"/>
        <family val="3"/>
      </rPr>
      <t xml:space="preserve">号 </t>
    </r>
  </si>
  <si>
    <t>Japan Bank for International Cooperation (JBIC),  Kengen</t>
  </si>
  <si>
    <t xml:space="preserve">Nippon Koei </t>
  </si>
  <si>
    <t>Macedonia</t>
  </si>
  <si>
    <t>completed mid-1990s. Privately financed by shareholders Himal International Power Company, Panda and Harza, the latter two are American companies.</t>
  </si>
  <si>
    <t>Notes</t>
  </si>
  <si>
    <t>86-1082408454</t>
  </si>
  <si>
    <t>cgcint@cgcint.com</t>
  </si>
  <si>
    <r>
      <t>China Gezhouba(Group) Corporation/</t>
    </r>
    <r>
      <rPr>
        <sz val="10"/>
        <rFont val="宋体"/>
        <family val="3"/>
      </rPr>
      <t>中国葛洲坝集团公司</t>
    </r>
  </si>
  <si>
    <t>Meilahe River</t>
  </si>
  <si>
    <t>Bank of China, Sinohydro, Electricite du Laos</t>
  </si>
  <si>
    <t>Azad Jammu &amp; Kashmir, Muzaffarabad District; Neelum River</t>
  </si>
  <si>
    <t>Bhotekoshi River</t>
  </si>
  <si>
    <t>Blue Nile River</t>
  </si>
  <si>
    <t>Diamer Basha Dam</t>
  </si>
  <si>
    <t>Khan Khwar Power Station</t>
  </si>
  <si>
    <t>SWAPHEP (Hope Ogbeide, swaphep@yahoo.com, +234 803 742 4999)</t>
  </si>
  <si>
    <t>Zamfara Dam</t>
  </si>
  <si>
    <t>Xiao Zhong River</t>
  </si>
  <si>
    <t>Uzbekistan</t>
  </si>
  <si>
    <t>Tashkent Region</t>
  </si>
  <si>
    <t>Nepal</t>
  </si>
  <si>
    <t>This project has been marred by human rights violations of dam-affected communities, and a disregard for significant cultural sites and antiquities. Some of the 1,700 Chinese workers brought in to build the project have also reportedly experienced hostilities after appropriating local communities’ water supply for the dam project</t>
  </si>
  <si>
    <t>EGAT</t>
  </si>
  <si>
    <t>Dongfang Electrical Machinery Corporation</t>
  </si>
  <si>
    <t>China Gezhouba Water and Power Group Co. Ltd</t>
  </si>
  <si>
    <t>Norinco</t>
  </si>
  <si>
    <t>China Hydropower Engineering Consulting Group Co.</t>
  </si>
  <si>
    <t xml:space="preserve">CEIEC </t>
  </si>
  <si>
    <t>Under construction. In May 2010, Ethiopia and China signed an agreement toward a $495 million loan with 85% coming from Chinese state-owned Industrial and Commercial Bank of China (ICBC) for hydro-mechanical and electro-mechanical project sub-contract to be carried out by the Chinese Dongfang Electric Corporation. An assessment study  was paid for by EEPCo and Salini; Dongfang</t>
  </si>
  <si>
    <t>AfDB</t>
  </si>
  <si>
    <t>Sinohydro Malaysia JV</t>
  </si>
  <si>
    <t>Asia (Central)</t>
  </si>
  <si>
    <t>Part of Iron ore reserve mine, along with 560 km of railways and ports. First expected shipment of iron ore to China in 2010. Early line of credit provided by Bank of China in 2002.Conservation groups fear the construction of a dam at Kongou, located in the Ivindo National Park, could have a negative effect on this forest environment. 'The concerns of the conservation groups were laid out in a document presented to President Omar Bongo towards the end of September under the auspices of a coalition called Environnement Gabon (Environment Gabon). The groups question why a decision on dam location appears to have been made before an environmental impact assessment of construction was undertaken, as required by law. The statement further calls on the Ministry of Mines to make public the feasibility study which indicates that about 30,000 jobs stand to be created. Of these jobs, it asks, "how many are reserved for the Gabonese, when we know the natural tendency for Chinese firms...to bring in, extensively, workers from their country...?" ' (http://www.afrika.no/Detailed/15379.html)</t>
  </si>
  <si>
    <t>Gambia River Basin Development Organisation (OMVG), Sinohydro?</t>
  </si>
  <si>
    <t>China Development Bank, China Exim Bank</t>
  </si>
  <si>
    <t>Neskra Hydropower Plant</t>
  </si>
  <si>
    <t>It started in 2000 and it is a BOO (Build, Own, Operate) project - whilst the date of commissioning was November 20, 2004.
The company invested a total of 34 million USD and it’s 93% owned by SEPC, China, and 7% by Peri, Georgia. The initial ROI for the project is 5%. Due to some reason the goal was not reached. Invested in HPP at Georgia is the commercial activity of the company, however it get supports from both Chinese and Georgian governments.</t>
  </si>
  <si>
    <t>Moragahakanda Reservior Project</t>
  </si>
  <si>
    <t>Hydropower, Irrigation</t>
  </si>
  <si>
    <t>The irrigation project already exists but the reservior is expected to support the existing project</t>
  </si>
  <si>
    <t>Approval of contract by the Cabinet</t>
  </si>
  <si>
    <t>Contract signed in April 2012.</t>
  </si>
  <si>
    <t>Sangha</t>
  </si>
  <si>
    <t>Sinohydro has an EPC contract worth $156 million</t>
  </si>
  <si>
    <t>Thaphabath district</t>
  </si>
  <si>
    <t>Nam Mang</t>
  </si>
  <si>
    <t xml:space="preserve">Mang River </t>
  </si>
  <si>
    <t>Vientiane Province</t>
  </si>
  <si>
    <t>China Camce Engineering Co Ltd</t>
  </si>
  <si>
    <t>Philipines, China Exim Bank ($89.1 million)</t>
  </si>
  <si>
    <t>Nam Ngiap River</t>
  </si>
  <si>
    <t>Xiangkhouang</t>
  </si>
  <si>
    <t>56 Month construction period</t>
  </si>
  <si>
    <t>Biden Hydropower Project</t>
  </si>
  <si>
    <t>EPC turn-key contract for Gezhouba includes construction of power houses, diversion dam blocks, concrete spillway dams, dam blocks with concrete bottom, outlets, non-spillway dam blocks and concrete faced rock fill dams</t>
  </si>
  <si>
    <t>80 month costruction period</t>
  </si>
  <si>
    <t>48 month construction period. Gezhouba to provide power units and metal structures.</t>
  </si>
  <si>
    <t>Royal Group of Companies, Huadian/Huaneng Lancang River Hydropower</t>
  </si>
  <si>
    <t>MOU enabled Huadian and Guodian to conduct feasibility studies, Feasibility studies were approved in November 2011.</t>
  </si>
  <si>
    <t xml:space="preserve">30 year concession to operate the dams. Projects included in agreements signed in April 2012.
Cambodian conglomerate Royal Group of Companies and China’s Huaneng Lancang River Hydropower will build two hydropower dams in Stung Treng province, according to a statement from the Cambodian government.The companies will hold a 30-year concession to operate the 400-megawatt dams, which were expected to be complete within five years, the statement said. </t>
  </si>
  <si>
    <t xml:space="preserve">30 year concession to operate the dam. Projects included in April 2012 trade agreements signed.
Cambodian conglomerate Royal Group of Companies and China’s Huaneng Lancang River Hydropower will build two hydropower dams in Stung Treng province, according to a statement from the Cambodian government. The companies will hold a 30-year concession to operate the 400-megawatt dams, which were expected to be complete within five years, the statement said. </t>
  </si>
  <si>
    <t>Sinohydro Bureau 8, Fujan Tunnel Engineering Co Ltd, China Machinery Engineering Corporation, Chanjiang Institute of Suryve, Planning, Design and Research, Transmission line - Universal Cable (Sarawak)-Sinohydro JV</t>
  </si>
  <si>
    <t>The dam, built during the 1960s, is located on the Damazin rapids in the Blue Nile, about 520 kilometres south-east of the capital Khartoum and about 150 kilometres downstream from the Ethiopian border. Expected to displaced 22,000 people due.</t>
  </si>
  <si>
    <t>罗赛雷斯大坝</t>
  </si>
  <si>
    <t>Project tendered to CWH in 1993 - one of the first mechanic and equipment overseas contracts received.</t>
  </si>
  <si>
    <t>JV between Italian /Thai ITD &amp; Sinohydro signed June 2009. Under the agreement, Sinohydro will be responsible for the design, manufacturing and installation of electromechanical equipment, and ITD will purchase equipment from Thai local suppliers as required by EGAT, design and construct the civil engineering work as well as install electromechanical equipment.</t>
  </si>
  <si>
    <t xml:space="preserve">Attapau </t>
  </si>
  <si>
    <t>Xe Nam Noy</t>
  </si>
  <si>
    <t>Borikhamsay</t>
  </si>
  <si>
    <t>Feasibility studies underway following an agreement by Sinohydro and the Honduran President's office in September 2010</t>
  </si>
  <si>
    <t>Semliki</t>
  </si>
  <si>
    <t>Semliki River</t>
  </si>
  <si>
    <t>Sarawak</t>
  </si>
  <si>
    <t>Chameliya Hydropower Project</t>
  </si>
  <si>
    <t>Chameliya River</t>
  </si>
  <si>
    <t>Niger</t>
  </si>
  <si>
    <t>Kandadji</t>
  </si>
  <si>
    <t xml:space="preserve">Niger </t>
  </si>
  <si>
    <t>Nigeria</t>
  </si>
  <si>
    <t>first privately funded HPP in Nepal; first overseas project privately funded by a US Company</t>
  </si>
  <si>
    <t>Nam Mang 3</t>
  </si>
  <si>
    <t>Electricite du Lao</t>
  </si>
  <si>
    <t>Tha River</t>
  </si>
  <si>
    <t>China National Machinery &amp; Equipment Import &amp; Export Corporation(CMEC)</t>
  </si>
  <si>
    <t>Nam Tha 1</t>
  </si>
  <si>
    <t>Electricite de Laos</t>
  </si>
  <si>
    <t>Moinak Hydropower Project</t>
  </si>
  <si>
    <t>Charyn River</t>
  </si>
  <si>
    <t>Kenya</t>
  </si>
  <si>
    <t>Tano River at Tanoso; Western Region</t>
  </si>
  <si>
    <t>Omo River</t>
  </si>
  <si>
    <t>Ethiopian government</t>
  </si>
  <si>
    <t xml:space="preserve">Congo, Democratic Republic of </t>
  </si>
  <si>
    <t>Bakhtiari River</t>
  </si>
  <si>
    <t>Middle East</t>
  </si>
  <si>
    <t>Sinohydro received export credit financing in June 2007; project since completed</t>
  </si>
  <si>
    <t>3,13</t>
  </si>
  <si>
    <t>Amaila Falls hydroelectric project</t>
  </si>
  <si>
    <t>Amaila River</t>
  </si>
  <si>
    <t>will also require transmission lines and cutting of rainforest</t>
  </si>
  <si>
    <t>Ngum River (Upstream of Nam Ngum I)</t>
  </si>
  <si>
    <t>Pankasi River</t>
  </si>
  <si>
    <t>Konkoure River, central Guinea</t>
  </si>
  <si>
    <t>Konkoure River</t>
  </si>
  <si>
    <t>Mai Khola</t>
  </si>
  <si>
    <t>Jirama Energy Corporation</t>
  </si>
  <si>
    <t>work on a Karakuram Highway to link Bhasha dam also in progress</t>
  </si>
  <si>
    <t>Sinohydro beat China Guodian for the project in Bidding; only 50MW of the 1,800 MW will be supplied to local users.</t>
  </si>
  <si>
    <t>lack of environmental impact assessment; flood area is largely inhabited</t>
  </si>
  <si>
    <t>There are some recent unconfirmed reports of conflict in the Nam Ngum basin between Hmong indigenous groups and the Lao army. SL says these dams will have impacts on fisheries and 30,000 people in this tributary to the Nam Ngum who depend on them.</t>
  </si>
  <si>
    <t>Largest irrigation project in Nepal; went defunct due to lack of funds for 20-30 years until Sinohydro came on board
Sinohydro only has phase I and II of the projects, it was found ineligble to bid for phase III</t>
  </si>
  <si>
    <r>
      <t>Khan Kh</t>
    </r>
    <r>
      <rPr>
        <sz val="10"/>
        <rFont val="Arial"/>
        <family val="2"/>
      </rPr>
      <t>e</t>
    </r>
    <r>
      <rPr>
        <sz val="10"/>
        <rFont val="Arial"/>
        <family val="2"/>
      </rPr>
      <t>war River (tributary to Indian River)</t>
    </r>
  </si>
  <si>
    <t>China National Machinery &amp; Equipment Import and Export Corporation
Sinohydro
Gezhouba</t>
  </si>
  <si>
    <t>China Yangtze Power Company
EuroSibEnergo</t>
  </si>
  <si>
    <t>An exclusive MOU was signed in May 2011 (exclusivity period of 6 months) for establishing a JV to design the expansion
Financing of the dams was to be supported by an ESE IPO on the Hong Kong Stock exchange.</t>
  </si>
  <si>
    <t>Ceylon Electricity Board</t>
  </si>
  <si>
    <t>Irrigation 
Hydropower</t>
  </si>
  <si>
    <r>
      <t>Hydropower</t>
    </r>
    <r>
      <rPr>
        <sz val="10"/>
        <rFont val="Arial"/>
        <family val="2"/>
      </rPr>
      <t>,
Water</t>
    </r>
  </si>
  <si>
    <t>Sinohydro
China International Water and Electric Corporation</t>
  </si>
  <si>
    <t>(Steung
Russei Chrum Kraon), 额勒赛项目</t>
  </si>
  <si>
    <t>Modi Khola Hydropower Project</t>
  </si>
  <si>
    <t>Mali</t>
  </si>
  <si>
    <t>Khlong Tha Dan Dam</t>
  </si>
  <si>
    <t>Nakhon Nayok  River</t>
  </si>
  <si>
    <t xml:space="preserve">Nakhon Nayok </t>
  </si>
  <si>
    <t>Mongolia</t>
  </si>
  <si>
    <t>Morrocco</t>
  </si>
  <si>
    <t>Xepone 3</t>
  </si>
  <si>
    <t>Trishuli River</t>
  </si>
  <si>
    <t>Northwest Hydropower Consulting Engineers, CHEEC</t>
  </si>
  <si>
    <t>Poyry</t>
  </si>
  <si>
    <t>Mindulu Dam</t>
  </si>
  <si>
    <t>Europe</t>
  </si>
  <si>
    <t>Brunei</t>
  </si>
  <si>
    <t>Algeria</t>
  </si>
  <si>
    <t xml:space="preserve">Dams Building Overseas by Chinese Companies and Financiers © International Rivers </t>
  </si>
  <si>
    <t>Country</t>
  </si>
  <si>
    <t>Project</t>
  </si>
  <si>
    <t>River(s)</t>
  </si>
  <si>
    <t>Financiers</t>
  </si>
  <si>
    <t>Developer</t>
  </si>
  <si>
    <t>Builder</t>
  </si>
  <si>
    <t>Africa</t>
  </si>
  <si>
    <t>Salween River, Kayah State</t>
  </si>
  <si>
    <t>Mone River</t>
  </si>
  <si>
    <t>Yunnan Machinery Export Import Company</t>
  </si>
  <si>
    <t>Salween River</t>
  </si>
  <si>
    <t>Saytha Construction Company, Sichuan, Dongfang Electric Corporation, Hong Kong-based C (Far East) Industrial Ltd</t>
  </si>
  <si>
    <t>Tisaimuxitele province</t>
  </si>
  <si>
    <t xml:space="preserve">Aile Huda River </t>
  </si>
  <si>
    <t xml:space="preserve">YMEC </t>
  </si>
  <si>
    <t>Datang Group</t>
  </si>
  <si>
    <t>Ministry of
Electric Power No 1, conglomerate of Chinese companies, 
China Datang Corporation</t>
  </si>
  <si>
    <t>The irrigation channel, which covers an area of around 1,400 hectares of arable land, will make its possible to grow maize, massango, massambala, as well as leguminous plants, vegetables and citrus fruits; claims it will transform the municipality of Chibia, which has an estimated population of 133,000 people, into a high production agricultural area and benefit 116,000 rural workers grouped into 60 farming associations and cooperatives.Storage size 3.5 million cubic metres of water</t>
  </si>
  <si>
    <t>China Harbin Electric International Co Ltd</t>
  </si>
  <si>
    <t>Department of Hydropower Planning, MDX Group, China Gezhouba</t>
  </si>
  <si>
    <t>Tasang Hydropower Company, Ltd</t>
  </si>
  <si>
    <t xml:space="preserve">Inaugurated March 30, 2007 </t>
  </si>
  <si>
    <t>Hydropower Implementation Department (Burma)</t>
  </si>
  <si>
    <t>640-1000</t>
  </si>
  <si>
    <t>China Datang
Corporation, China Datang Overseas Investment Co., Ltd</t>
  </si>
  <si>
    <t>Neelum Jhelum Hydropower Project Company</t>
  </si>
  <si>
    <t xml:space="preserve">Alstom </t>
  </si>
  <si>
    <t>Alstom to supply turbines and generators</t>
  </si>
  <si>
    <t>Alstom and its consortium partner, Hydrochina Huadong Engineering Corp., signed a contract worth about $23.6 million for electro engineering works</t>
  </si>
  <si>
    <t>Guodian</t>
  </si>
  <si>
    <t>Nam Khan</t>
  </si>
  <si>
    <t>Electricite Du Laos</t>
  </si>
  <si>
    <t>South Sudan</t>
  </si>
  <si>
    <t>Bank of China</t>
  </si>
  <si>
    <t>Required from respective governments</t>
  </si>
  <si>
    <t>Lotsane Dam</t>
  </si>
  <si>
    <t>SMEC</t>
  </si>
  <si>
    <t>Lotsane Dam would hold 40 million cubic meters and supply water to 22 villages in the Tswapong and Mmadinare areas. In November 2008, exhumation began of burial sites. Communities have expressed concerns about losing the grasslands to be submerged, which are considered a livelihood and domestic resource asset for local communities.</t>
  </si>
  <si>
    <t>Sopladora, of 487 MW, will be part of the Paute hydroelectric complex, along with the 1,100 MW Paute and the 160 MW Mazar plants. 
Accordint to Gezhouba 85% of the financing came from China EXIM Bank. In addition, Ecuador wants to negotiate financing from Bank of China (SHA:601988) and China Develoment Bank for an additional 15 power projects, including hydroelectric plants in the Guayas river basin, thermoelectric and wind power plants,</t>
  </si>
  <si>
    <t>Feasibilty study completed in April 2011.</t>
  </si>
  <si>
    <t>MOU signed 13 October 2006. $430 million for Nam Khan 2 and 3; $559 million with transmission line. Initial investigation and construction started 2011. Power said to be going to Luang Prabang, provide water supply for surrounding towns.</t>
  </si>
  <si>
    <t xml:space="preserve">MOU signed with the West African ower Pool in 2008 offer has been submited in 2011, under consideration - Sinohydro and CIWEC had both submitted plans for this project. According to reporting from AEI - the project will be financed 80% by chinese banks and 20% out of Guinea's mining revenue. </t>
  </si>
  <si>
    <t>MOU signed with the West African ower Pool in 2008 offer has been submited in 2011
Delegation from China Energy Engineering Group met with the President of Guinea in December 2011. Reporting said that Chinese banks are prepared to finance most of the cost of the dam and that the government will take care of the rest.</t>
  </si>
  <si>
    <t>Deal signed in January 2008. 5% from Gabon Government
90% provided by China of which $300 was buyers credit +$70 million concessional loan
$398 million (EPC contract value)</t>
  </si>
  <si>
    <t>Resettlement required only for construction of access road</t>
  </si>
  <si>
    <t>Bakhtiari</t>
  </si>
  <si>
    <t xml:space="preserve">The country's peak power demand is 1,050 megawatts against an installed capacity of 1,100 including the emergency reserves of 150
megawatts, said Njoroge. East Africa's biggest economy, like others in the continent, requires massive investments in power generation to meet growing needs; starting to refurbish and upgrade other power plants to meet the need. These sources are "emergency power" resources - hoping to put in a thermal plan to terminate emergency power use by 2010.
</t>
  </si>
  <si>
    <t>Kyrgyzstan</t>
  </si>
  <si>
    <t>Cimanuk River (West Java, nr Bandung City, Sumadeng District)</t>
  </si>
  <si>
    <t>GoI?</t>
  </si>
  <si>
    <t>Sarydjaz River, Tianshan range (drains to China/xinjiang)</t>
  </si>
  <si>
    <t>Lao PDR</t>
  </si>
  <si>
    <t>Beng River</t>
  </si>
  <si>
    <t>Pra River at Sekyere Heman, Western Region</t>
  </si>
  <si>
    <t>The reservoir will displace the land and resources of 3,400 additional people and drown several sacred sites. The impacts to the fishing industry will affect food security and local economy for 300,000 Kenyans.</t>
  </si>
  <si>
    <t>Asahan 1 Hydropower Dam</t>
  </si>
  <si>
    <t>Pungue River</t>
  </si>
  <si>
    <t>安哥拉甘德杰拉斯大坝</t>
  </si>
  <si>
    <t>Guessar River</t>
  </si>
  <si>
    <t>恰里洛水电站</t>
  </si>
  <si>
    <t>白俄罗斯维特伯斯克水电站</t>
  </si>
  <si>
    <t>阿贾哈拉水电站</t>
  </si>
  <si>
    <t>MoUs signed; 5 contracts signed since 2004 Construction began in 2006. In late 2004, Burma’s Ministry of Electric Power signed a contract with a consortium created by the China International Trust and Investment Co. (CITIC) and Sinohydro Corporation for the implementation of the Yeywa Dam. EPC contract
China EXIM Bank provided 90% of the funds for the project.</t>
  </si>
  <si>
    <t xml:space="preserve">Sinohydro Bureau 1 </t>
  </si>
  <si>
    <t>Central China Power Grid Co., CHMC, COLENCO, and State Grid Co., have provided support for the construction of transmission lines, China Gezhouba Group Co., China National Electric Equipment Co., Hunan Savoo Oversea Water &amp; Electric Engineering Co., China National Heavy Machinery Co. (CHMC) and COLENCO.</t>
  </si>
  <si>
    <t xml:space="preserve">The International Finance Corporation has recommended a reduction to 600MW for environmental reasons. Conducted a $48 million feasibility study in 2008. </t>
  </si>
  <si>
    <t>Burma Department of Hydropower Implementation (DHPI), Electricity Generating Authority of Thailand (EGAT), Sinohydro</t>
  </si>
  <si>
    <t>Toachi, Pilaton Rivers</t>
  </si>
  <si>
    <t>Pichincha province</t>
  </si>
  <si>
    <t>Three Gorges Project Corporation</t>
  </si>
  <si>
    <t xml:space="preserve">Three Gorges Project Corporation </t>
  </si>
  <si>
    <t>Project would extend into the Central Cardamom Protected Forest. It would inundate the habitat of 31 endangered fauna species, including the world’s most important breeding site for the endangered Siamese Crocodile.  It would also threaten the wet-season wild-capture fisheries. The reservoir will flood between 1,500 and 2,000 hectare (ha) of indigenous land belonging to these villages. Downstream of the proposed dam location, the river’s flow regime presently seasonally inundates 600 ha of rice paddy belonging to 500 families in Trapeang Rung village, and flushes out saline water entering the river in the dry season thus ensuring the viability of approximately 1,500 ha of rice paddy in the coastal zone upon which at least 1,800 people depend. The reservoir will flood  500 ha of sacred forest.</t>
  </si>
  <si>
    <t>Stung Tatay hydropower project</t>
  </si>
  <si>
    <t>Dept of Irrigation</t>
  </si>
  <si>
    <t>Kachin</t>
  </si>
  <si>
    <t>Ngawchanka river</t>
  </si>
  <si>
    <t>Tekeze Hydroelectric Dam</t>
  </si>
  <si>
    <t>Nile River</t>
  </si>
  <si>
    <t>Halele Werabesa River</t>
  </si>
  <si>
    <t>布谷斯水坝</t>
  </si>
  <si>
    <t>certain</t>
  </si>
  <si>
    <t>Water supply; Irrigation</t>
  </si>
  <si>
    <t>玛乌阿纳大坝</t>
  </si>
  <si>
    <t>Draa Diss Dam</t>
  </si>
  <si>
    <t>El Reventador Hydroelectric project</t>
  </si>
  <si>
    <t>Sept 26, 2008 President Kufour said "international enviro and social standarsd will be applied and that the relocation program wil draw on the lessosn learnt from the building of the Akosombo and Kpong Dams"</t>
  </si>
  <si>
    <t>company claims none</t>
  </si>
  <si>
    <t>In May 2007, twelve respected elders and leaders from townships across Kachin State sent an objection letter to Senior General Than Shwe requesting that the project be cancelled. In early April 2010, a serious of explosions occurred. according to the Democratic Voice of Burma newspaper, the explosions killed three people and injured 20. A government investigation is currently underway into the cause of the blast. Myanmar group has provided a high level EIA of the impacts of hydropower development in this area</t>
  </si>
  <si>
    <t>Rufiji Basin Development Authority (RUBADA)</t>
  </si>
  <si>
    <t>OH&amp;S issues; treatment of local workers</t>
  </si>
  <si>
    <t>BOT project - MOU signed 16 June 2011</t>
  </si>
  <si>
    <t>Xieng Khouang</t>
  </si>
  <si>
    <t>Enka (Turkey), Salini (Italy)</t>
  </si>
  <si>
    <t>Of the total cost of the project, 85pc of the funding was obtained in a loan from the Chinese Export-Import (Ex-Im) Bank, while the remaining 15pc was covered by the Ethiopian government, according to Addis Tadele, public relations head of the Ethiopian Electric Power Corp (EEPC0)</t>
  </si>
  <si>
    <t>Bagatelle Dam</t>
  </si>
  <si>
    <t>Terre Rouge River</t>
  </si>
  <si>
    <t>China EXIM Bank</t>
  </si>
  <si>
    <t>Electrical Corp (M) Sdn Bhd</t>
  </si>
  <si>
    <t>Yunnan Machinery Export Import Company, Malcom Dunstan Company</t>
  </si>
  <si>
    <t>1st power plant to come online October, 2009; Expected completion at 2010. China Exim Bank - $280 million loan received by Sinohydro, which has a 44-year contract to operate &amp; will charge 8 US cents per kilowatt. BOT contract</t>
  </si>
  <si>
    <t>8,000 people
Local villages paid 50,00 kyat (US$62.34) per household for relocating and must locate new homes themselves.</t>
  </si>
  <si>
    <t xml:space="preserve">Burma </t>
  </si>
  <si>
    <t>CITIC/CNEEC</t>
  </si>
  <si>
    <t>Central African Republic</t>
  </si>
  <si>
    <t>References</t>
  </si>
  <si>
    <t>China Guodian</t>
  </si>
  <si>
    <t>Mali, Nmai, and Irrawaddy Rivers</t>
  </si>
  <si>
    <t>Proposed, but not yet approved. Paid by Social Security fund that is fed by block 15 oil revenues - generating US$50mn a month.</t>
  </si>
  <si>
    <t>Cambodia</t>
  </si>
  <si>
    <t>Operation began in 2007, BECOL is a sister-company of Belize Electricity Limited (BEL) with Fortis as the parent company.</t>
  </si>
  <si>
    <t>Latin America</t>
  </si>
  <si>
    <t>Togo, Benin</t>
  </si>
  <si>
    <t>Macal River</t>
  </si>
  <si>
    <t>Asia (E)</t>
  </si>
  <si>
    <t>Vitebsk Hydropower plant</t>
  </si>
  <si>
    <t>Dvina River</t>
  </si>
  <si>
    <t>Shan</t>
  </si>
  <si>
    <t>Fiji Electric Authority</t>
  </si>
  <si>
    <t>Wailoa</t>
  </si>
  <si>
    <t xml:space="preserve">Farabi </t>
  </si>
  <si>
    <t>Belarus</t>
  </si>
  <si>
    <t>Felou Hydropower Project</t>
  </si>
  <si>
    <t>Bank of China Limited, 1 Fuxingmen Nei Dajie, Beijing 100818, China</t>
  </si>
  <si>
    <r>
      <t>北京市西城区丰汇园</t>
    </r>
    <r>
      <rPr>
        <sz val="9"/>
        <color indexed="8"/>
        <rFont val="Arial"/>
        <family val="2"/>
      </rPr>
      <t>11</t>
    </r>
    <r>
      <rPr>
        <sz val="9"/>
        <color indexed="8"/>
        <rFont val="宋体"/>
        <family val="3"/>
      </rPr>
      <t>号丰汇时代大厦（</t>
    </r>
    <r>
      <rPr>
        <sz val="9"/>
        <color indexed="8"/>
        <rFont val="Arial"/>
        <family val="2"/>
      </rPr>
      <t>100032</t>
    </r>
    <r>
      <rPr>
        <sz val="9"/>
        <color indexed="8"/>
        <rFont val="宋体"/>
        <family val="3"/>
      </rPr>
      <t>）</t>
    </r>
  </si>
  <si>
    <t>86-10-66582288</t>
  </si>
  <si>
    <t>Mauritius</t>
  </si>
  <si>
    <t>Donfang Technical Associates, Habid Construction JV</t>
  </si>
  <si>
    <t>Nam Ngiep 2</t>
  </si>
  <si>
    <t>Estimated construction time of 60 months</t>
  </si>
  <si>
    <t>Empresas Publicas de Medellin and subsidary Chec</t>
  </si>
  <si>
    <t>Asia (SE)</t>
  </si>
  <si>
    <t>Burma</t>
  </si>
  <si>
    <t>Tasang Dam</t>
  </si>
  <si>
    <t>Compensation for affected land owners $50,000</t>
  </si>
  <si>
    <t>Sarawak Energy Bhd</t>
  </si>
  <si>
    <t>The financing of the project is through a concessionary loan of Yuan800 million (Rs3.4 billion) from the Chinese government. The loan has an annual interest rate of 2% (compared to an average 4%), with a five-year moratorium period over a repayment period of up to 15 years.</t>
  </si>
  <si>
    <t>Penang</t>
  </si>
  <si>
    <t>infocenter@sinohydro.com</t>
  </si>
  <si>
    <t>Duber Khwar River</t>
  </si>
  <si>
    <r>
      <t>6 Huasui Road, Zhujiang Xincheng, Tianhe District, Guangzhou,Guangdong Province(510623)/</t>
    </r>
    <r>
      <rPr>
        <sz val="9"/>
        <color indexed="63"/>
        <rFont val="宋体"/>
        <family val="3"/>
      </rPr>
      <t>广东省广州市天河区珠江新城</t>
    </r>
    <r>
      <rPr>
        <sz val="9"/>
        <color indexed="63"/>
        <rFont val="Arial"/>
        <family val="2"/>
      </rPr>
      <t>,</t>
    </r>
    <r>
      <rPr>
        <sz val="9"/>
        <color indexed="63"/>
        <rFont val="宋体"/>
        <family val="3"/>
      </rPr>
      <t>花穗路</t>
    </r>
    <r>
      <rPr>
        <sz val="9"/>
        <color indexed="63"/>
        <rFont val="Arial"/>
        <family val="2"/>
      </rPr>
      <t>6</t>
    </r>
    <r>
      <rPr>
        <sz val="9"/>
        <color indexed="63"/>
        <rFont val="宋体"/>
        <family val="3"/>
      </rPr>
      <t>号</t>
    </r>
  </si>
  <si>
    <r>
      <t>China National Machinery &amp; Equipment Import &amp; Export Corporation/</t>
    </r>
    <r>
      <rPr>
        <b/>
        <sz val="11"/>
        <color indexed="56"/>
        <rFont val="宋体"/>
        <family val="3"/>
      </rPr>
      <t>中国机械设备进出口总公司</t>
    </r>
  </si>
  <si>
    <r>
      <t>No.55 FuXingMenNei Street, Xicheng District, Beijing(100032)/</t>
    </r>
    <r>
      <rPr>
        <sz val="9"/>
        <color indexed="8"/>
        <rFont val="宋体"/>
        <family val="3"/>
      </rPr>
      <t>中国北京市西城区复兴门内大街</t>
    </r>
    <r>
      <rPr>
        <sz val="9"/>
        <color indexed="8"/>
        <rFont val="Arial"/>
        <family val="2"/>
      </rPr>
      <t>55</t>
    </r>
    <r>
      <rPr>
        <sz val="9"/>
        <color indexed="8"/>
        <rFont val="宋体"/>
        <family val="3"/>
      </rPr>
      <t xml:space="preserve">号 </t>
    </r>
  </si>
  <si>
    <t>Government of Ghana</t>
  </si>
  <si>
    <t>Sinohydro, Gezhouba</t>
  </si>
  <si>
    <t>Zimbabwe Electricity Supply Authority</t>
  </si>
  <si>
    <t>EPC Contract</t>
  </si>
  <si>
    <t>Mangla Dam Raising Project</t>
  </si>
  <si>
    <t>Duber Khwar Hydropower Project</t>
  </si>
  <si>
    <r>
      <t>Ministry of Commerce/</t>
    </r>
    <r>
      <rPr>
        <sz val="10"/>
        <rFont val="宋体"/>
        <family val="3"/>
      </rPr>
      <t>中国商务部</t>
    </r>
  </si>
  <si>
    <r>
      <t>Farsighted Investment Group/</t>
    </r>
    <r>
      <rPr>
        <sz val="10"/>
        <rFont val="宋体"/>
        <family val="3"/>
      </rPr>
      <t>华睿投资集团公司</t>
    </r>
  </si>
  <si>
    <r>
      <t>No. 2, Chaoyangmen Nandajie, Chaoyang District, Beijing( 100701)/</t>
    </r>
    <r>
      <rPr>
        <sz val="9"/>
        <color indexed="8"/>
        <rFont val="宋体"/>
        <family val="3"/>
      </rPr>
      <t xml:space="preserve">北京市朝阳区朝阳门南大街 </t>
    </r>
    <r>
      <rPr>
        <sz val="9"/>
        <color indexed="8"/>
        <rFont val="Arial"/>
        <family val="2"/>
      </rPr>
      <t xml:space="preserve">2 </t>
    </r>
    <r>
      <rPr>
        <sz val="9"/>
        <color indexed="8"/>
        <rFont val="宋体"/>
        <family val="3"/>
      </rPr>
      <t>号</t>
    </r>
  </si>
  <si>
    <r>
      <t>Bank of China/</t>
    </r>
    <r>
      <rPr>
        <sz val="10"/>
        <rFont val="宋体"/>
        <family val="3"/>
      </rPr>
      <t>中国银行</t>
    </r>
  </si>
  <si>
    <r>
      <t>Yunnan Huaneng Lancang River Hydropower Corporation</t>
    </r>
    <r>
      <rPr>
        <sz val="10"/>
        <rFont val="宋体"/>
        <family val="3"/>
      </rPr>
      <t>云南华能澜沧江水电有限公司</t>
    </r>
  </si>
  <si>
    <r>
      <t>No.3 Sanlihe Nansanxiang,Xicheng District,Beijing(100820)/</t>
    </r>
    <r>
      <rPr>
        <sz val="9"/>
        <color indexed="8"/>
        <rFont val="宋体"/>
        <family val="3"/>
      </rPr>
      <t>北京市西城区三里河南三巷</t>
    </r>
    <r>
      <rPr>
        <sz val="9"/>
        <color indexed="8"/>
        <rFont val="Arial"/>
        <family val="2"/>
      </rPr>
      <t>3</t>
    </r>
    <r>
      <rPr>
        <sz val="9"/>
        <color indexed="8"/>
        <rFont val="宋体"/>
        <family val="3"/>
      </rPr>
      <t>号</t>
    </r>
  </si>
  <si>
    <t>Tunisia</t>
  </si>
  <si>
    <t>Meila Dam</t>
  </si>
  <si>
    <t>ZESCO</t>
  </si>
  <si>
    <t>Indonesia</t>
  </si>
  <si>
    <t>Kaleta</t>
  </si>
  <si>
    <t>Would affect approximately 50000 people; displace some 7000</t>
  </si>
  <si>
    <t>Track all project costs in the millions of US dollars.  Don't put anything in a notes field that you can put in a column.  The possible Types of Dam are "Flood Control", "Irrigation", "Hydropower", and "Water Supply". Project Size can be "Small", "Medium", or "Large" and needs to be filled out by the user.  Avoid the use of words such as "now" or "this year", but actual dates instead.</t>
  </si>
  <si>
    <t>Data Rules:</t>
  </si>
  <si>
    <t>Pivot:</t>
  </si>
  <si>
    <t>Summary:</t>
  </si>
  <si>
    <t>Search:</t>
  </si>
  <si>
    <t>Dam Lists:</t>
  </si>
  <si>
    <t>Reservoir Area (sq km)</t>
  </si>
  <si>
    <t>9,000 people, mainly from the Kayan/Kenyah Indigenous group</t>
  </si>
  <si>
    <t xml:space="preserve">Sanga </t>
  </si>
  <si>
    <t>This is a pivot table from the data in "Dam lists".  You can use it to track such things as total project costs by developer and region.  In order to edit the table find the pivot table builder tool to edit the rows, columns, and fields. You can also choose if you want your data summer (as in the project costs), or simply counted (as in number of projects for each developer by region/country/size/etc.</t>
  </si>
  <si>
    <t>Reservoir Elevation</t>
  </si>
  <si>
    <t>Project Size (MW)</t>
  </si>
  <si>
    <t>Medium</t>
  </si>
  <si>
    <t>Large</t>
  </si>
  <si>
    <t>Small</t>
  </si>
  <si>
    <t>Number of Dams</t>
  </si>
  <si>
    <t>Asahan River</t>
  </si>
  <si>
    <t>Pintu Pohan Meranti district, Sumatra province</t>
  </si>
  <si>
    <t>Paute River</t>
  </si>
  <si>
    <t>Azuay and Morona Santiago provinces</t>
  </si>
  <si>
    <t>Certainty of Data</t>
  </si>
  <si>
    <t>Uncertain</t>
  </si>
  <si>
    <t xml:space="preserve">Chinese contractor for electro-mechanical section could be given to a Chinese company, </t>
  </si>
  <si>
    <t>Turnkey contracts signed 2007; China Exim loan provided in September, 2007.China Exim Bank loan of $292 million buyer's credit for government of Ghana (90% of overall project cost); China also supplying $270 million of concessional finance; $60 million will come from government of Ghana (representing 10%). Chinese loan structure 50% concessional loan and 50% buyers credit (payment in peanuts etc). 
Contract type - EPC + F</t>
  </si>
  <si>
    <t>Impounding began on 8 June 2011. EPC Contract period 56.5 months</t>
  </si>
  <si>
    <t>The Export-Import Bank of China will finance the project through a $1.7 billion 15-year loan - terms are probably repayment in the form of buyers credit or revenue from oil sales.
The remaining costs will be funded by Ecuador. 
Chinese contractors to supply machinery.
Chinese contract value for EPC is $1,970 million.</t>
  </si>
  <si>
    <t>Government of Iran &amp; Zanjan Regional Water Company</t>
  </si>
  <si>
    <t>Partnership formed in 2006, first turbines to come online by March 2010. CSG/EVN (Vietnam and China Power Investment Co., Ltd. was established in November 14, 2006 by the Southern Power Grid Company and Vietnam in the first 49:51 of the power companies to set up than the shares)</t>
  </si>
  <si>
    <t>No Sinosure insurance</t>
  </si>
  <si>
    <t>EPC period - 48 months (contract value 257million)</t>
  </si>
  <si>
    <t>Ministry of Agriculture and Rural Development (Vietnam)</t>
  </si>
  <si>
    <t>Vinaconex</t>
  </si>
  <si>
    <r>
      <t>178, Guang'anmenwai Street, Beijing (100055)/</t>
    </r>
    <r>
      <rPr>
        <sz val="10"/>
        <color indexed="18"/>
        <rFont val="宋体"/>
        <family val="3"/>
      </rPr>
      <t>北京 广安门外大街</t>
    </r>
    <r>
      <rPr>
        <sz val="10"/>
        <color indexed="18"/>
        <rFont val="Arial"/>
        <family val="2"/>
      </rPr>
      <t>178</t>
    </r>
    <r>
      <rPr>
        <sz val="10"/>
        <color indexed="18"/>
        <rFont val="宋体"/>
        <family val="3"/>
      </rPr>
      <t>号</t>
    </r>
  </si>
  <si>
    <r>
      <t>YAN Xiaofeng/</t>
    </r>
    <r>
      <rPr>
        <sz val="10"/>
        <rFont val="宋体"/>
        <family val="3"/>
      </rPr>
      <t>阎晓峰</t>
    </r>
  </si>
  <si>
    <t>waishi@sasac.gov.cn</t>
  </si>
  <si>
    <t>Construction of this project has impoverished 700 local Palaung farmers. Many villagers have had their land, livestock, and natural resources seized by Burmese soldiers. Local residents have also had their lands confiscated or destroyed without compensation for the construction of the dam, access roads, and transmission lines, and were forced to work for the project’s access roads for unfair pay or no pay at all.</t>
  </si>
  <si>
    <t>Cameroon</t>
  </si>
  <si>
    <t>Sinohydro, Housing Enterprises</t>
  </si>
  <si>
    <r>
      <t>No 1 Shijicheng Zhong Road ,Kunming,Yunnan(650214)/</t>
    </r>
    <r>
      <rPr>
        <sz val="9"/>
        <color indexed="8"/>
        <rFont val="宋体"/>
        <family val="3"/>
      </rPr>
      <t>中国云南昆明世纪城中路</t>
    </r>
    <r>
      <rPr>
        <sz val="9"/>
        <color indexed="8"/>
        <rFont val="Arial"/>
        <family val="2"/>
      </rPr>
      <t>1</t>
    </r>
    <r>
      <rPr>
        <sz val="9"/>
        <color indexed="8"/>
        <rFont val="宋体"/>
        <family val="3"/>
      </rPr>
      <t>号</t>
    </r>
  </si>
  <si>
    <t>http://www.hnlcj.cn/gsjs.asp</t>
  </si>
  <si>
    <t>Environmental Impact Assessment notes negative impacts would include displacement of over 8,000 people (75% in Togo, 25% in Benin), increased coastal erosion, and reservoir pollution from upstream factories. Greenhouse gas emissions will likely be high due to little planned removal of vegetation in the area of the reservoir.</t>
  </si>
  <si>
    <r>
      <t>Contact Name /</t>
    </r>
    <r>
      <rPr>
        <b/>
        <sz val="10"/>
        <rFont val="宋体"/>
        <family val="3"/>
      </rPr>
      <t>联系人</t>
    </r>
  </si>
  <si>
    <r>
      <t>Catact Email/</t>
    </r>
    <r>
      <rPr>
        <b/>
        <sz val="10"/>
        <rFont val="宋体"/>
        <family val="3"/>
      </rPr>
      <t>联系人邮箱</t>
    </r>
  </si>
  <si>
    <t>Government Agency</t>
  </si>
  <si>
    <r>
      <t>State Council/</t>
    </r>
    <r>
      <rPr>
        <sz val="10"/>
        <rFont val="宋体"/>
        <family val="3"/>
      </rPr>
      <t>国务院</t>
    </r>
  </si>
  <si>
    <t>塔纳夫尼特</t>
  </si>
  <si>
    <t>Shan State</t>
  </si>
  <si>
    <t>Mekong River</t>
  </si>
  <si>
    <t>World Bank to provide $100 million</t>
  </si>
  <si>
    <t>Rehabilitation and upgrading</t>
  </si>
  <si>
    <t>Feasibility study on the rehabilitation and upgrading of the power plant</t>
  </si>
  <si>
    <t>AfDB; Development Bank of Central African States; Dutch Development Bank; Arab Development Bank and Multilateral Investment Guarantee Agency; China Exim Bank ($542 million)</t>
  </si>
  <si>
    <t xml:space="preserve">ICBC Bank </t>
  </si>
  <si>
    <t>Burmese Ministry of Agriculture and Irrigation</t>
  </si>
  <si>
    <t>Philippines</t>
  </si>
  <si>
    <t>Black Volta River</t>
  </si>
  <si>
    <t>http://www.icbc-ltd.com/indexen.jsp</t>
  </si>
  <si>
    <t>Russia</t>
  </si>
  <si>
    <t>86-10-63070913, (010)66180114</t>
  </si>
  <si>
    <t>Malawi</t>
  </si>
  <si>
    <t xml:space="preserve">China Huadian </t>
  </si>
  <si>
    <t>Andijan region</t>
  </si>
  <si>
    <t xml:space="preserve">Zambezi River  </t>
  </si>
  <si>
    <t xml:space="preserve">Zarafshon(or Zarafshan) River, Northern Tajikistan; for power to Panjakent District </t>
  </si>
  <si>
    <t>Arab Fund</t>
  </si>
  <si>
    <t>Diduyon River</t>
  </si>
  <si>
    <t>international@csg.net.cn</t>
  </si>
  <si>
    <t>86-10-66556497/66556499</t>
  </si>
  <si>
    <t>Start construction in 2009; anticipate full operation in 2015.  Financing: Laos (15%); Sinohydro (85%)</t>
  </si>
  <si>
    <t>http://www.chmc2003.com:8640/gsjj.htm</t>
  </si>
  <si>
    <r>
      <t>China Power Investment Corporation/</t>
    </r>
    <r>
      <rPr>
        <sz val="10"/>
        <rFont val="宋体"/>
        <family val="3"/>
      </rPr>
      <t>中国电力投资集团公司</t>
    </r>
  </si>
  <si>
    <t>http://eng.cpicorp.com.cn/</t>
  </si>
  <si>
    <r>
      <t>China Southern Power Grid Corporation/</t>
    </r>
    <r>
      <rPr>
        <b/>
        <sz val="11"/>
        <color indexed="63"/>
        <rFont val="宋体"/>
        <family val="3"/>
      </rPr>
      <t>中国南方电网公司</t>
    </r>
  </si>
  <si>
    <t>Kapichira II hydroelectric power station</t>
  </si>
  <si>
    <t>THE INTERNATIONAL Water Management Institute, in conjunction with Ghana Dams' Dialogue, expressed the need for the Environmental and
Social Impact Assessment (ESIA) of the Bui Hydropower project to be reviewed to identify its potential indicators. An immediate study conducted into the Bui dam project indicated that the project did not consider the future discharge scenarios that take climate change into account and need to be considered for the design and management of reservoirs within the basin.</t>
  </si>
  <si>
    <t>Middle Marsyangdi Hydroelectric Project</t>
  </si>
  <si>
    <t>2600 MW</t>
  </si>
  <si>
    <t>http://www.energy.poyry.com/projects/Tishrin.pdf</t>
  </si>
  <si>
    <t>Tajikstan</t>
  </si>
  <si>
    <t>Khingob River</t>
  </si>
  <si>
    <t>Jhelum River between Punjab and Kashmir</t>
  </si>
  <si>
    <t>WAPDA</t>
  </si>
  <si>
    <t>Neelum-Jhelum Dam</t>
  </si>
  <si>
    <t>EVN</t>
  </si>
  <si>
    <t>ZESCO; unnamed Chinese firm</t>
  </si>
  <si>
    <t>http://www.gzbgj.com/english/index.asp</t>
  </si>
  <si>
    <r>
      <t>China Geo-Engineering Corporation/</t>
    </r>
    <r>
      <rPr>
        <sz val="10"/>
        <rFont val="宋体"/>
        <family val="3"/>
      </rPr>
      <t>中地国际工程有限公司</t>
    </r>
  </si>
  <si>
    <t>http://www.yndw.com/english/</t>
  </si>
  <si>
    <t>Abbreviations</t>
  </si>
  <si>
    <t>Kalungwishi River</t>
  </si>
  <si>
    <t>China International Water and Electric Corporation</t>
  </si>
  <si>
    <t>CHMC</t>
  </si>
  <si>
    <t>China Power Investment Group Co. Ltd</t>
  </si>
  <si>
    <r>
      <t>49 Tuodonglu, Kunming, Yunnan(650011)/</t>
    </r>
    <r>
      <rPr>
        <sz val="9"/>
        <color indexed="8"/>
        <rFont val="宋体"/>
        <family val="3"/>
      </rPr>
      <t>云南省昆明市拓东路</t>
    </r>
    <r>
      <rPr>
        <sz val="9"/>
        <color indexed="8"/>
        <rFont val="Arial"/>
        <family val="2"/>
      </rPr>
      <t>49</t>
    </r>
    <r>
      <rPr>
        <sz val="9"/>
        <color indexed="8"/>
        <rFont val="宋体"/>
        <family val="3"/>
      </rPr>
      <t xml:space="preserve">号
</t>
    </r>
  </si>
  <si>
    <t>86-871-3012222</t>
  </si>
  <si>
    <t>http://www.cetic.com.cn/Template/English/index.jsp</t>
  </si>
  <si>
    <t>CPIC</t>
  </si>
  <si>
    <r>
      <t>1 LIANHUAHE HUTONG,BEIJING(100055)/</t>
    </r>
    <r>
      <rPr>
        <sz val="9"/>
        <color indexed="8"/>
        <rFont val="宋体"/>
        <family val="3"/>
      </rPr>
      <t>北京市宣武区莲花河胡同</t>
    </r>
    <r>
      <rPr>
        <sz val="9"/>
        <color indexed="8"/>
        <rFont val="Arial"/>
        <family val="2"/>
      </rPr>
      <t>1</t>
    </r>
    <r>
      <rPr>
        <sz val="9"/>
        <color indexed="8"/>
        <rFont val="宋体"/>
        <family val="3"/>
      </rPr>
      <t>号</t>
    </r>
  </si>
  <si>
    <r>
      <t>No.5,Liupukang St., Xicheng District Beijing,(100011)/</t>
    </r>
    <r>
      <rPr>
        <sz val="9"/>
        <color indexed="8"/>
        <rFont val="宋体"/>
        <family val="3"/>
      </rPr>
      <t>北京西城区六铺炕街</t>
    </r>
    <r>
      <rPr>
        <sz val="9"/>
        <color indexed="8"/>
        <rFont val="Arial"/>
        <family val="2"/>
      </rPr>
      <t>5</t>
    </r>
    <r>
      <rPr>
        <sz val="9"/>
        <color indexed="8"/>
        <rFont val="宋体"/>
        <family val="3"/>
      </rPr>
      <t>号</t>
    </r>
  </si>
  <si>
    <t>86-10-64015511</t>
  </si>
  <si>
    <t>http://www.sasac.gov.cn/n2963340/2964236.html</t>
  </si>
  <si>
    <t>China Geo-engineering Corporation</t>
  </si>
  <si>
    <t>Dongfang Electric Corporation</t>
  </si>
  <si>
    <t>Cua Dat Hydroelectric Dam</t>
  </si>
  <si>
    <t>Upper Atbara Hydro Junction Project</t>
  </si>
  <si>
    <t>Vu Gia - Thu Bon river system</t>
  </si>
  <si>
    <t xml:space="preserve">China National Electric Equipment Corporation </t>
  </si>
  <si>
    <t xml:space="preserve">Broadlands Hydropower Project </t>
  </si>
  <si>
    <t>Pakistan</t>
  </si>
  <si>
    <t xml:space="preserve">A Memorandum of Understanding (MoU) was signed on JUne 27, 2010 between the Rufiji Basin Development Authority (RUBADA) and the China National Heavy Machinery Co-operation. The project, in Kilombero, Morogoro region, is estimated to be ready in one year. </t>
  </si>
  <si>
    <t>Merowe Dam</t>
  </si>
  <si>
    <t>Thailand</t>
  </si>
  <si>
    <t>GoI &amp; Zanjan Regional Water Company</t>
  </si>
  <si>
    <r>
      <t>Name/</t>
    </r>
    <r>
      <rPr>
        <b/>
        <sz val="10"/>
        <rFont val="宋体"/>
        <family val="3"/>
      </rPr>
      <t>单位名称</t>
    </r>
  </si>
  <si>
    <r>
      <t>Address/</t>
    </r>
    <r>
      <rPr>
        <b/>
        <sz val="10"/>
        <rFont val="宋体"/>
        <family val="3"/>
      </rPr>
      <t>地址</t>
    </r>
  </si>
  <si>
    <t>China Huadian, Japan Bank for International Cooperation (JBIC)</t>
  </si>
  <si>
    <t>Sinohydro (BOT)</t>
  </si>
  <si>
    <t>Kelani River</t>
  </si>
  <si>
    <t>CDM credits estimated to be valued at $2.4 million</t>
  </si>
  <si>
    <t>Arab Abu Dhabi Foundation</t>
  </si>
  <si>
    <t>Wapda</t>
  </si>
  <si>
    <t>Allai Khwar (trib to Indus)</t>
  </si>
  <si>
    <t>Republic of Congo</t>
  </si>
  <si>
    <t>Nourobod-2 hydroelectric power plant</t>
  </si>
  <si>
    <t>http://english.gov.cn/links/statecouncil.htm</t>
  </si>
  <si>
    <t>SNE (GoC)</t>
  </si>
  <si>
    <t xml:space="preserve">Imboulou </t>
  </si>
  <si>
    <r>
      <t>Ministry of Water Resources/</t>
    </r>
    <r>
      <rPr>
        <sz val="10"/>
        <rFont val="宋体"/>
        <family val="3"/>
      </rPr>
      <t>中国水利部</t>
    </r>
  </si>
  <si>
    <t>Guangxi Water and Electric Power Construction Group</t>
  </si>
  <si>
    <t>GOS/Energoprojekect</t>
  </si>
  <si>
    <t xml:space="preserve">Upper Tamakoshi Hydro Company </t>
  </si>
  <si>
    <t>Sri Lanka</t>
  </si>
  <si>
    <t>Jinnah Hydropower Station</t>
  </si>
  <si>
    <t>Dongfang</t>
  </si>
  <si>
    <r>
      <t>China National Electric Equipment Corporation/</t>
    </r>
    <r>
      <rPr>
        <sz val="10"/>
        <rFont val="宋体"/>
        <family val="3"/>
      </rPr>
      <t>中国电工设备总公司</t>
    </r>
  </si>
  <si>
    <t>http://www.mwr.gov.cn/english/</t>
  </si>
  <si>
    <t>http://www.asiaplus.tj/en/news/31/36795.html</t>
  </si>
  <si>
    <t>Zimbabwe Electricity Supply Authority, Sinohydro</t>
  </si>
  <si>
    <r>
      <t>Department of Aid to Foreign Countries,Ministry of Commercial/</t>
    </r>
    <r>
      <rPr>
        <sz val="10"/>
        <rFont val="宋体"/>
        <family val="3"/>
      </rPr>
      <t>商务部援外司</t>
    </r>
  </si>
  <si>
    <t>86-10-85226622</t>
  </si>
  <si>
    <t>http://yws2.mofcom.gov.cn/</t>
  </si>
  <si>
    <t>Sinohydro website states: "both sides indicated that they would take positive measures to promote the construction of the Bubaha Power Station soon. Bubaha Power Station locates in the Ogooue River in Ogooue Province in Gabon. This is a diversion type water power station, which is planned to install equipment of 320,000 kilowatts. After construction the dam can form a reservior with capacity of 2.1 billion cubic meters and supply electricity to capital Libreville and 9 provinces and area" (21.05.2007); Reuters: the dam is linked to a "$3 billion Chinese-led project to mine iron ore at Belinga, which is a key plank in government efforts to wean Gabon's middle-income economy away from dependence on declining oil production." The project will drown Poubara Falls.</t>
  </si>
  <si>
    <t>Belinga Dam</t>
  </si>
  <si>
    <t>缅甸密松电站</t>
  </si>
  <si>
    <t>缅甸密松其培电源电站</t>
  </si>
  <si>
    <t>Sittang River</t>
  </si>
  <si>
    <t>Partner Organizations</t>
  </si>
  <si>
    <t>Region</t>
  </si>
  <si>
    <t>Lusiwasi River</t>
  </si>
  <si>
    <t>Sudan</t>
  </si>
  <si>
    <t>Kajbar Dam</t>
  </si>
  <si>
    <t>GoS</t>
  </si>
  <si>
    <t>Diduyon Hydropower Project</t>
  </si>
  <si>
    <t>http://eng.csg.cn/</t>
  </si>
  <si>
    <t xml:space="preserve"> FILE</t>
  </si>
  <si>
    <t>文莱都东水坝</t>
  </si>
  <si>
    <t>Sg Tutong</t>
  </si>
  <si>
    <t>China Communication Constrution Company</t>
  </si>
  <si>
    <t>Seli River</t>
  </si>
  <si>
    <r>
      <t>State  Administration of Foreign Exchange/</t>
    </r>
    <r>
      <rPr>
        <sz val="10"/>
        <rFont val="宋体"/>
        <family val="3"/>
      </rPr>
      <t>国家外汇管理局</t>
    </r>
  </si>
  <si>
    <t>86-10-68402265</t>
  </si>
  <si>
    <t>86-10-65963300/65961114</t>
  </si>
  <si>
    <t>http://www.cneec.com.cn/English/Eindex.asp</t>
  </si>
  <si>
    <t>CNEEC@CNEEC.COM.CN</t>
  </si>
  <si>
    <t>ＭＯＦＣＯＭ　Ｍａｉｌｂｏｘ</t>
  </si>
  <si>
    <t>Zambia</t>
  </si>
  <si>
    <t>Certain</t>
  </si>
  <si>
    <t>The Kajbar Dam will submerge approximately 90 villages in Sudan's Nubian North - a region that was badly affected by the Aswan High Dam. When villagers protested against the project, the security forces shot and killed four people. The Sudanese government has also detained several journalists and academics and evicted foreign diplomats because of their interest in the project.</t>
  </si>
  <si>
    <t>Suspended</t>
  </si>
  <si>
    <t>Built in a signficant rainforest and indigenous area</t>
  </si>
  <si>
    <t>Dubowa Power Station</t>
  </si>
  <si>
    <t>86-10-83914567</t>
  </si>
  <si>
    <t>Contract signed May 2009. construction will take 24 months</t>
  </si>
  <si>
    <t xml:space="preserve">Jamshoro district </t>
  </si>
  <si>
    <t>China National Electric Equipment Corporation</t>
  </si>
  <si>
    <r>
      <t>China Development Bank /</t>
    </r>
    <r>
      <rPr>
        <sz val="10"/>
        <rFont val="宋体"/>
        <family val="3"/>
      </rPr>
      <t>国家开发银行</t>
    </r>
  </si>
  <si>
    <t>Dikgatlhong Dam</t>
  </si>
  <si>
    <t>Shashe and Tati Rivers</t>
  </si>
  <si>
    <t>Phizaw (may not be exact name)</t>
  </si>
  <si>
    <t>1500 MW</t>
  </si>
  <si>
    <t>Shweli 1</t>
  </si>
  <si>
    <t xml:space="preserve"> </t>
  </si>
  <si>
    <t>Nan Ma
River (tributary of Salween)</t>
  </si>
  <si>
    <t xml:space="preserve">China Hydropower Engineering Consulting
Group </t>
  </si>
  <si>
    <t>CNEEC, Zhejiang Orient Holdings Group Limited</t>
  </si>
  <si>
    <t>Pawn River</t>
  </si>
  <si>
    <t>Kyaukme Dam</t>
  </si>
  <si>
    <t>Kyee-ohn kyee-wa Dam</t>
  </si>
  <si>
    <t>Laiza Dam</t>
  </si>
  <si>
    <t>Botswana</t>
  </si>
  <si>
    <t>N'Mai River</t>
  </si>
  <si>
    <t>China Heavy Machinery Corporation</t>
  </si>
  <si>
    <t>Kun Dam</t>
  </si>
  <si>
    <t xml:space="preserve">The scope of works includes a 
103-meter, high-rolling compaction concrete dam; an 11-kilometer intake 
tunnel; a 332-megawatt powerhouse and associated switchyard; a 
45-kilometer transmission line; and a 40-kilometer permanent highway. 
</t>
  </si>
  <si>
    <r>
      <t>National Development and Reform Commision/</t>
    </r>
    <r>
      <rPr>
        <sz val="10"/>
        <rFont val="宋体"/>
        <family val="3"/>
      </rPr>
      <t>国家发展与改革委员会</t>
    </r>
  </si>
  <si>
    <t>CWE</t>
  </si>
  <si>
    <t xml:space="preserve">On February 26, 2009, Yunnan Power Investment Corporation's (YPIC), International Energy Cooperation and Development Company and Myanmar
Ministry of Electric Power No. (1)'s Department of Hydropower
Implementation signed a memorandum of understanding for the joint development of Ngaw Chang Hka Hydropower Project. </t>
  </si>
  <si>
    <t>Other Contractors</t>
  </si>
  <si>
    <t>Dam Operator</t>
  </si>
  <si>
    <t>Forced seizures of land from farmers in the region and destruction of the local environment</t>
  </si>
  <si>
    <t>Mali River</t>
  </si>
  <si>
    <t>Mawuena Dam</t>
  </si>
  <si>
    <t>Shweli 3</t>
  </si>
  <si>
    <t>Angola</t>
  </si>
  <si>
    <t xml:space="preserve">Sinoydro,  Gezhouba, Sur Construction </t>
  </si>
  <si>
    <t>Gabon?</t>
  </si>
  <si>
    <r>
      <t>North of Floor 11, Office Building of Capital Times Square,No.88 Xichang’an Jie, Xi Cheng District, Beijing( 100031)/</t>
    </r>
    <r>
      <rPr>
        <sz val="9"/>
        <color indexed="23"/>
        <rFont val="宋体"/>
        <family val="3"/>
      </rPr>
      <t>北京西城区西长安街</t>
    </r>
    <r>
      <rPr>
        <sz val="9"/>
        <color indexed="23"/>
        <rFont val="Arial"/>
        <family val="2"/>
      </rPr>
      <t>88</t>
    </r>
    <r>
      <rPr>
        <sz val="9"/>
        <color indexed="23"/>
        <rFont val="宋体"/>
        <family val="3"/>
      </rPr>
      <t>号</t>
    </r>
    <r>
      <rPr>
        <sz val="9"/>
        <color indexed="23"/>
        <rFont val="Arial"/>
        <family val="2"/>
      </rPr>
      <t>,</t>
    </r>
    <r>
      <rPr>
        <sz val="9"/>
        <color indexed="23"/>
        <rFont val="宋体"/>
        <family val="3"/>
      </rPr>
      <t>首都时代广场写字楼</t>
    </r>
    <r>
      <rPr>
        <sz val="9"/>
        <color indexed="23"/>
        <rFont val="Arial"/>
        <family val="2"/>
      </rPr>
      <t>11</t>
    </r>
    <r>
      <rPr>
        <sz val="9"/>
        <color indexed="23"/>
        <rFont val="宋体"/>
        <family val="3"/>
      </rPr>
      <t>层北</t>
    </r>
  </si>
  <si>
    <r>
      <t>State Environmental Protection Administration/</t>
    </r>
    <r>
      <rPr>
        <sz val="10"/>
        <rFont val="宋体"/>
        <family val="3"/>
      </rPr>
      <t>国家环保总局</t>
    </r>
  </si>
  <si>
    <t>http://www.fmprc.gov.cn/eng/default.htm</t>
  </si>
  <si>
    <r>
      <t>Ministry of Finance/</t>
    </r>
    <r>
      <rPr>
        <sz val="10"/>
        <rFont val="宋体"/>
        <family val="3"/>
      </rPr>
      <t>中国财政部</t>
    </r>
  </si>
  <si>
    <t>China National Machinery and Export Coporation</t>
  </si>
  <si>
    <t>China Hydropower Engineering Consulting
Group (HydroChina), Union of Myanmar's Ministry of Electric
Power No. 1</t>
  </si>
  <si>
    <t>Vietnam</t>
  </si>
  <si>
    <t>China Southern Power Grid</t>
  </si>
  <si>
    <t xml:space="preserve">Agreements signed in June 2004. Chinese construction consortium - CMEC and Sinohydro. </t>
  </si>
  <si>
    <t>China Exim Bank, Bank of China</t>
  </si>
  <si>
    <t>Shweli River</t>
  </si>
  <si>
    <t>Incalculable damage to the ecology and envrionment. Transportation, Communication trade and business will be destroyed. People are unaware of the dam and its consequences, they have not been informed</t>
  </si>
  <si>
    <t>Tanzania</t>
  </si>
  <si>
    <t>http://www.boc.cn/en/static/index.html</t>
  </si>
  <si>
    <t>Gezhouba</t>
  </si>
  <si>
    <t>Changjiang Water Resources Comission</t>
  </si>
  <si>
    <t>Fortis</t>
  </si>
  <si>
    <t>Chinese Ambassador to Cameroon, Huang Changquing signed contract early January, 2010. China Exim Bank: FCFA 21.9 billion/85% total cost</t>
  </si>
  <si>
    <t>West Africa Power Pool (WAPP), Sinohydro</t>
  </si>
  <si>
    <t>China Exim Bank, Governemnt of Ghana</t>
  </si>
  <si>
    <t>Sinohydro, Ghana</t>
  </si>
  <si>
    <t xml:space="preserve">Datang Group </t>
  </si>
  <si>
    <t xml:space="preserve">China Gezhouba, MDX </t>
  </si>
  <si>
    <t xml:space="preserve">Pato Power Company </t>
  </si>
  <si>
    <t xml:space="preserve">CHECC </t>
  </si>
  <si>
    <t>86-10-63202114</t>
  </si>
  <si>
    <t>zwgk@mwr.gov.cn</t>
  </si>
  <si>
    <t>Yunnan Power Grid Corporation
and the State Development and Investment Corporation (SDIC), Huajing
Power Holdings</t>
  </si>
  <si>
    <t>Proposed</t>
  </si>
  <si>
    <t>Communaute Electrique du</t>
  </si>
  <si>
    <t>China Exim provided $100 million of buyers credit loans in 2001</t>
  </si>
  <si>
    <t>Under Construction</t>
  </si>
  <si>
    <t>The first phase of the work ended in 2007 and the second phase is now in its concluding stage.</t>
  </si>
  <si>
    <t xml:space="preserve">China Exim Bank, Ecuador
</t>
  </si>
  <si>
    <t>Paid by Social Security fund that is fed by block 15 oil revenues - generating US$50mn a month.</t>
  </si>
  <si>
    <t>Completed. Ceremony for the operation of the station was held on September 7 2010. Not sure if China Guodian Group is correct - GM. Gezhouba Group may have been interested but did not win contract. China Huadian [Investments Limited (NICIL)]</t>
  </si>
  <si>
    <t>China Exim Bank will lend 578 Million, agreement will be signed in August 2011, the fund will cover 85% of the construction.The loan terms are 15 years, with interest rate of 6.35% and with a four year grace period coinciding with the construction period. Paid by Social Security fund that is fed by block 15 oil revenues - generating US$50mn a month.</t>
  </si>
  <si>
    <t>Generating capacity is likely overstated; will flood biorich region. Also likely to apply for CDM (carbon) credits. Save America's Forests said that the dam will likely dry up San Rafael Waterfall, the tallest waterfall in Ecuador</t>
  </si>
  <si>
    <t>Minas-San Francisco</t>
  </si>
  <si>
    <t>China Development Bank</t>
  </si>
  <si>
    <t>Zamora</t>
  </si>
  <si>
    <t>Delsitanisagua</t>
  </si>
  <si>
    <t>Canar</t>
  </si>
  <si>
    <t>Mazar Dudas</t>
  </si>
  <si>
    <t>Come to operate in the next 3-5 years; cost estimated $129 million for Quijos and Mazar Dudas projects</t>
  </si>
  <si>
    <t>Napo</t>
  </si>
  <si>
    <t>Quijoas Hydroelectric Project</t>
  </si>
  <si>
    <t xml:space="preserve">Come to operate in the next 3-5 years; cost estimated $129 million for Quijos and Mazar Dudas projects </t>
  </si>
  <si>
    <t>Equatorial Guinea</t>
  </si>
  <si>
    <t>Water storage</t>
  </si>
  <si>
    <t>MOU Signed October 2011 - 48 months to build</t>
  </si>
  <si>
    <t>Expected 2013</t>
  </si>
  <si>
    <t>Ethiopian Electric Power Corporation</t>
  </si>
  <si>
    <t>278 MW</t>
  </si>
  <si>
    <t>Delayed</t>
  </si>
  <si>
    <t>Reported delay due to lobbying of China EXIM bank by downstream nile countries</t>
  </si>
  <si>
    <t>Tana River</t>
  </si>
  <si>
    <t>Multipurpose</t>
  </si>
  <si>
    <t>Hydro China</t>
  </si>
  <si>
    <t>MOU for feasibility studies signed in 2010.</t>
  </si>
  <si>
    <t>6, 10</t>
  </si>
  <si>
    <t>9 Villages</t>
  </si>
  <si>
    <t>南坎2</t>
  </si>
  <si>
    <t>MOU signed 13 October 2006. $430 million for Nam Khan 2 and 3; $559 million with transmission line, EPC contract signed August 2009,</t>
  </si>
  <si>
    <t>CIWEC Bureu 10</t>
  </si>
  <si>
    <t>南立</t>
  </si>
  <si>
    <t>南梦3</t>
  </si>
  <si>
    <t>SOGREAH</t>
  </si>
  <si>
    <t>南累克</t>
  </si>
  <si>
    <t>老挝南奔</t>
  </si>
  <si>
    <t>南塔1</t>
  </si>
  <si>
    <t>南俄5</t>
  </si>
  <si>
    <t>Agreement signed in April 2007; Generating to begin by 2011. Exim bank will fund if MIGA provides reinsurance; $200 million total; Bank of China ($140 million loan); Draft Social and Environment Plan released (see doc);  Sinohydro has reportedly approached World Bank's MIGA for a guarantee;EIA posted on MIGA's Sinohydro ($54 million); Electricite du Laos  ($6 million).Sinohydro has 85% developer stake. Sinohydro contract value $199 million</t>
  </si>
  <si>
    <t>Worksite office construction began November 2011</t>
  </si>
  <si>
    <t xml:space="preserve">The project has commissioned Earth Systems Lao to carry out a feasibility study and make environmental and social impact assessments. </t>
  </si>
  <si>
    <t>南塔</t>
  </si>
  <si>
    <t>Power to meet regional electricity supply agreements - The government has signed an MOU to supply 7,000MW of electricity to Thailand after 2015 and 5,000MW to Vietnam by 2020, he said.</t>
  </si>
  <si>
    <t>The government has also signed an agreement to sell 20MW of electricity to Stung Treng province in Cambodia.</t>
  </si>
  <si>
    <t>58.5m</t>
  </si>
  <si>
    <t>Displacement of 1,400 Penans from 8 villages.</t>
  </si>
  <si>
    <t>沐若</t>
  </si>
  <si>
    <t xml:space="preserve">MoU signed; construction to start 2008; anticipated completion in 2011; EPC contract price was 58 billion RMB; Sinohydro has been subcontracted the civil works from TGPC - valued at 5.262 billion RMB (about 60% of the total works under the contract). </t>
  </si>
  <si>
    <t>IWHR, BIDR</t>
  </si>
  <si>
    <t>Contract signed early October 2011</t>
  </si>
  <si>
    <t>Sinohydro, SMEC</t>
  </si>
  <si>
    <t>Tanafnit El Borj Dam</t>
  </si>
  <si>
    <t>Oum Er Rbia River</t>
  </si>
  <si>
    <t>German Bank for Reconstruction</t>
  </si>
  <si>
    <t>Siemens, Koncar</t>
  </si>
  <si>
    <t>EIA identified several problems that needed to be addressed in development (hydro4africa)</t>
  </si>
  <si>
    <t>Manica</t>
  </si>
  <si>
    <t>查莫里亚水电</t>
  </si>
  <si>
    <t>Kreditanstalt für Wiederaufbau (KfW)</t>
  </si>
  <si>
    <t>Nepal Electricity Authority</t>
  </si>
  <si>
    <t>Delays due to political situation and conflict</t>
  </si>
  <si>
    <t>Ilam Municipality</t>
  </si>
  <si>
    <t>Puwa Khola Hydropower Dam</t>
  </si>
  <si>
    <t>Government of Nepal</t>
  </si>
  <si>
    <t>Banke</t>
  </si>
  <si>
    <t>Rapti river</t>
  </si>
  <si>
    <t>Marsyangdi River</t>
  </si>
  <si>
    <t xml:space="preserve">Hydropower </t>
  </si>
  <si>
    <t>Himtal Hydro Power Company</t>
  </si>
  <si>
    <t>Islamic Development Bank, OPEC Fund for International Development, African Development Bank, Saudi Development Fund</t>
  </si>
  <si>
    <t>Haut Commissariat à l'Aménagement de la Vallée du Niger</t>
  </si>
  <si>
    <t>Reporting that financing from China EXIM Bank has not materialized because of scrutiny under the oil for infrastructure deals - Source: Deborah Brautigam</t>
  </si>
  <si>
    <t>Substanitally completed as of Feb 2011</t>
  </si>
  <si>
    <t>Yonki Toe Hydropower Project</t>
  </si>
  <si>
    <t>Ramu River</t>
  </si>
  <si>
    <t>Xibanghieng River Hydropower Projetcs</t>
  </si>
  <si>
    <t>China Three Gorges Corporation</t>
  </si>
  <si>
    <t>MOU signed June 2012, BOOT project</t>
  </si>
  <si>
    <t>Savannakhet</t>
  </si>
  <si>
    <t>China Exim Bank to provide preferential loans. Contract signed February 2012. Soft loan funding agreements signed June 2012</t>
  </si>
  <si>
    <t>Environmental approvals June 2012 - environmental license issued</t>
  </si>
  <si>
    <t>Nam Ou 1</t>
  </si>
  <si>
    <t>Pak Ou District</t>
  </si>
  <si>
    <t>Nam Ou 2, Huai Kan</t>
  </si>
  <si>
    <t>Nam Ou 6, Phongsali</t>
  </si>
  <si>
    <t>Nam Ou 7, Hat Hin</t>
  </si>
  <si>
    <t>Located 283 km upstream from the Confluence of the Nam Ou and Mekong Dams, 53km upstream of Hat Oven Dam. Length of reservior would be 46.9 km</t>
  </si>
  <si>
    <t>Nam Ou 3, Ngoi Nua</t>
  </si>
  <si>
    <t>5 month delay in finishing</t>
  </si>
  <si>
    <t>Sinohydro and Electrobras have both submittted proposals for the proposed project. Review in June 2011. As of July 2012, The estimated total cost of the project is now US$ 291.7 million. IDB is expected to finance US$ 250 million through an Ordinary Capital Fund. Original cost estimate was 175 million.
Media reports dated in early august suggest that the Chinese will win the bid</t>
  </si>
  <si>
    <t>Draft EIA released via IFC disclosure mechanism.</t>
  </si>
  <si>
    <t>PNG</t>
  </si>
  <si>
    <t>Status Unknown</t>
  </si>
  <si>
    <t>As of August 2012, 40% completed.
NKHPC is a wholly owned subsidary of the Water and Power Development Authority</t>
  </si>
  <si>
    <t>Zavkhan River</t>
  </si>
  <si>
    <t xml:space="preserve">Kuwait Fund; Abu Dabi Fund; CDM </t>
  </si>
  <si>
    <t>Dongfang Electric Corporation, Sinohydro</t>
  </si>
  <si>
    <t>The project was delayed because of the reluctance of international financiers on the project. The project is going to be 60% finished by 2011 budgeted year.
Last year, Sinohydro Bureau 8 won the contract of Gibe III mechanical and electrical equipment installation. 
June 15 2012, Dongfang awarded contract to provide steel liner. It is unclear if this is the second or third contract it has with Gibe 3. Dongfang has 3 contracts in Ethiopia all up.</t>
  </si>
  <si>
    <t>Honduras</t>
  </si>
  <si>
    <t>Patuca River</t>
  </si>
  <si>
    <r>
      <t>Department of Foreign Investment Administration,Ministry of Commercial/</t>
    </r>
    <r>
      <rPr>
        <sz val="10"/>
        <rFont val="宋体"/>
        <family val="3"/>
      </rPr>
      <t>商务部对外投资管理司</t>
    </r>
  </si>
  <si>
    <t>86-10-65197885</t>
  </si>
  <si>
    <t>http://wzs2.mofcom.gov.cn/</t>
  </si>
  <si>
    <r>
      <t>China North Industries Corporation/</t>
    </r>
    <r>
      <rPr>
        <sz val="10"/>
        <rFont val="宋体"/>
        <family val="3"/>
      </rPr>
      <t>中国北方工业公司</t>
    </r>
  </si>
  <si>
    <t>http://english.mofcom.gov.cn/</t>
  </si>
  <si>
    <r>
      <t>12A Guang An Men Nan Jie,Beijing(100053)/</t>
    </r>
    <r>
      <rPr>
        <sz val="9"/>
        <color indexed="8"/>
        <rFont val="宋体"/>
        <family val="3"/>
      </rPr>
      <t>中国北京广安门南街甲</t>
    </r>
    <r>
      <rPr>
        <sz val="9"/>
        <color indexed="8"/>
        <rFont val="Arial"/>
        <family val="2"/>
      </rPr>
      <t>12</t>
    </r>
    <r>
      <rPr>
        <sz val="9"/>
        <color indexed="8"/>
        <rFont val="宋体"/>
        <family val="3"/>
      </rPr>
      <t>号</t>
    </r>
  </si>
  <si>
    <t>86-10-63529988</t>
  </si>
  <si>
    <r>
      <t>Telephone Number/</t>
    </r>
    <r>
      <rPr>
        <b/>
        <sz val="10"/>
        <rFont val="宋体"/>
        <family val="3"/>
      </rPr>
      <t>电话号码</t>
    </r>
  </si>
  <si>
    <t>Benin (and Togo)</t>
  </si>
  <si>
    <t>Zimbabwe</t>
  </si>
  <si>
    <t>Contract signed 28 April 2008.  the Kuwait Fund for Arab Economic Development (KFAED) will extend Sudan a 58-million Kuwaiti Dinar (USD 212 million) loan for heightening the Roseires Dam. SMEC International (Austrialia) and Coyne et Bellier of France will consult (also signed agreement with Sudanese government)</t>
  </si>
  <si>
    <t xml:space="preserve">Beijing China Mining Company Ltd; Xingliang Mining Corporation </t>
  </si>
  <si>
    <t>Kariba North Bank Hydropower Station</t>
  </si>
  <si>
    <t>China Southern Power Grid, EVN</t>
  </si>
  <si>
    <t>Sinosure</t>
  </si>
  <si>
    <t>China, Pakistan</t>
  </si>
  <si>
    <t>scheduled to start providing power to the national grid in the first quarter of 2011. (From financiers) China-Import/Export Bank and will be guaranteed by Sofitel Capital Corporation and Intercontinental Bank Plc, who will maintain the project for seven years</t>
  </si>
  <si>
    <t>Dams Implementation Unit,  China International Water &amp; Electric Corporation (parent company, the China Three Gorges Corporation)</t>
  </si>
  <si>
    <t>Started 2006</t>
  </si>
  <si>
    <t>Royal Pak Phanang Water Gate</t>
  </si>
  <si>
    <t>Pak Phanang River</t>
  </si>
  <si>
    <t xml:space="preserve">Itezhi-Tezhi hydropower project </t>
  </si>
  <si>
    <t>Yunnan Machinery Export and Import Corporation</t>
  </si>
  <si>
    <t>NO.9 Xihuangchenggen Beijie, Xicheng District, Beijing</t>
  </si>
  <si>
    <t>http://www.gzbgj.com/english/</t>
  </si>
  <si>
    <t>cggcieda@cggc.cn</t>
  </si>
  <si>
    <t>Major fish migrations blocked,  impeding fisheries. Nepal Electrical Authority currently undertaking an EIA.</t>
  </si>
  <si>
    <t>Benue River</t>
  </si>
  <si>
    <t>Govt of Philipines and China Exim Bank loan of $27million</t>
  </si>
  <si>
    <t>Frontier Works Association/WAPDA</t>
  </si>
  <si>
    <t>Abacus Consolidated Resources and Holdings Inc. or San Miguel Corp</t>
  </si>
  <si>
    <t>Rejang River, Sarawak</t>
  </si>
  <si>
    <t>Contract signed January 2010</t>
  </si>
  <si>
    <t>Chinese bank - unspecified</t>
  </si>
  <si>
    <t>Philippine Green Energy</t>
  </si>
  <si>
    <t>英布鲁，刚果（布）</t>
  </si>
  <si>
    <t>Liouesso Dam</t>
  </si>
  <si>
    <t xml:space="preserve">Government </t>
  </si>
  <si>
    <t>Government</t>
  </si>
  <si>
    <t>All three companies have been shortlisted for the project</t>
  </si>
  <si>
    <t>Romania</t>
  </si>
  <si>
    <t>Cluj</t>
  </si>
  <si>
    <t>Somesul Cald River</t>
  </si>
  <si>
    <t>Krasnoyarsk Region</t>
  </si>
  <si>
    <t>Angara River</t>
  </si>
  <si>
    <t>Sinohydro; Harbin Power Engineering Co Ltd (mechanical and electrical project)</t>
  </si>
  <si>
    <t>64 months construction time</t>
  </si>
  <si>
    <r>
      <t>Huanrong Hotel, No.18 in Fucheng Road, Haidian District, Beijing/</t>
    </r>
    <r>
      <rPr>
        <sz val="9"/>
        <color indexed="8"/>
        <rFont val="宋体"/>
        <family val="3"/>
      </rPr>
      <t>北京市海淀区阜成路</t>
    </r>
    <r>
      <rPr>
        <sz val="9"/>
        <color indexed="8"/>
        <rFont val="Arial"/>
        <family val="2"/>
      </rPr>
      <t>18</t>
    </r>
    <r>
      <rPr>
        <sz val="9"/>
        <color indexed="8"/>
        <rFont val="宋体"/>
        <family val="3"/>
      </rPr>
      <t>号华融大厦</t>
    </r>
  </si>
  <si>
    <t>Syria</t>
  </si>
  <si>
    <t xml:space="preserve">At least 50,000 people are being displaced from fertile lands in the Nile Valley to harsh desert lands, against their will. </t>
  </si>
  <si>
    <t>Malaysia</t>
  </si>
  <si>
    <t>Bakun Dam</t>
  </si>
  <si>
    <t>Balui River, Sarawak</t>
  </si>
  <si>
    <t>Tishrin Hydropower Project</t>
  </si>
  <si>
    <t>Euphrates River</t>
  </si>
  <si>
    <t>CMEC</t>
  </si>
  <si>
    <t>River unknown; located in the North-West Province</t>
  </si>
  <si>
    <t>Turkey</t>
  </si>
  <si>
    <t>Adiguzel Hydropower Station</t>
  </si>
  <si>
    <t>West Seti Dam</t>
  </si>
  <si>
    <t>West Seti River</t>
  </si>
  <si>
    <t>Sinohydro and CEIEC</t>
  </si>
  <si>
    <t>Madagascar</t>
  </si>
  <si>
    <t>Project has resumed (5-1-08) w/Sinohydro involvement ccording to Pakistan Press;  Wiki reports Sinohydro dropped in 2006 following kidnapping incident in which one Chinese engineer was killed, the other wounded and the project was subsequently given to the runner up in the original bidding process.</t>
  </si>
  <si>
    <t>Gomal Zam Dam</t>
  </si>
  <si>
    <t>Niari River</t>
  </si>
  <si>
    <r>
      <t xml:space="preserve">38.S.Yuetan Street,Beijing </t>
    </r>
    <r>
      <rPr>
        <sz val="11"/>
        <color indexed="8"/>
        <rFont val="宋体"/>
        <family val="2"/>
      </rPr>
      <t>（</t>
    </r>
    <r>
      <rPr>
        <sz val="11"/>
        <color indexed="8"/>
        <rFont val="Arial"/>
        <family val="2"/>
      </rPr>
      <t>100824</t>
    </r>
    <r>
      <rPr>
        <sz val="11"/>
        <color indexed="8"/>
        <rFont val="宋体"/>
        <family val="2"/>
      </rPr>
      <t>）</t>
    </r>
    <r>
      <rPr>
        <sz val="11"/>
        <color indexed="8"/>
        <rFont val="Arial"/>
        <family val="2"/>
      </rPr>
      <t>/</t>
    </r>
    <r>
      <rPr>
        <sz val="11"/>
        <color indexed="8"/>
        <rFont val="宋体"/>
        <family val="2"/>
      </rPr>
      <t>北京市西城区月坛南街</t>
    </r>
    <r>
      <rPr>
        <sz val="11"/>
        <color indexed="8"/>
        <rFont val="Arial"/>
        <family val="2"/>
      </rPr>
      <t>38</t>
    </r>
    <r>
      <rPr>
        <sz val="11"/>
        <color indexed="8"/>
        <rFont val="宋体"/>
        <family val="2"/>
      </rPr>
      <t xml:space="preserve">号
</t>
    </r>
  </si>
  <si>
    <t>http://en.ndrc.gov.cn/</t>
  </si>
  <si>
    <t>wss@ndrc.gov.cn</t>
  </si>
  <si>
    <t>Anticipated completion in 2008</t>
  </si>
  <si>
    <t>Bunji Dam</t>
  </si>
  <si>
    <t>Astore District</t>
  </si>
  <si>
    <t>Indus River</t>
  </si>
  <si>
    <t>http://www.tradingmarkets.com/.site/news/Stock%20News/2213422/</t>
  </si>
  <si>
    <t>Kafue Lower Gorge Power Station</t>
  </si>
  <si>
    <t>CNEEC</t>
  </si>
  <si>
    <t>Power Holding Company of Nigeria (PHCN)</t>
  </si>
  <si>
    <r>
      <t>Building 3,No.28,Financial Street,Xicheng District,Beijing(100032)/</t>
    </r>
    <r>
      <rPr>
        <sz val="9"/>
        <color indexed="8"/>
        <rFont val="宋体"/>
        <family val="3"/>
      </rPr>
      <t>北京市西城区金融大街</t>
    </r>
    <r>
      <rPr>
        <sz val="9"/>
        <color indexed="8"/>
        <rFont val="Arial"/>
        <family val="2"/>
      </rPr>
      <t>28</t>
    </r>
    <r>
      <rPr>
        <sz val="9"/>
        <color indexed="8"/>
        <rFont val="宋体"/>
        <family val="3"/>
      </rPr>
      <t>号院</t>
    </r>
    <r>
      <rPr>
        <sz val="9"/>
        <color indexed="8"/>
        <rFont val="Arial"/>
        <family val="2"/>
      </rPr>
      <t>3</t>
    </r>
    <r>
      <rPr>
        <sz val="9"/>
        <color indexed="8"/>
        <rFont val="宋体"/>
        <family val="3"/>
      </rPr>
      <t>号楼</t>
    </r>
  </si>
  <si>
    <t>86-10-66216666</t>
  </si>
  <si>
    <r>
      <t>No.2 Dong Chang'an Avenue,Beijing China (100731)/</t>
    </r>
    <r>
      <rPr>
        <sz val="11"/>
        <color indexed="8"/>
        <rFont val="宋体"/>
        <family val="2"/>
      </rPr>
      <t>北京市东长安街</t>
    </r>
    <r>
      <rPr>
        <sz val="11"/>
        <color indexed="8"/>
        <rFont val="Arial"/>
        <family val="2"/>
      </rPr>
      <t>2</t>
    </r>
    <r>
      <rPr>
        <sz val="11"/>
        <color indexed="8"/>
        <rFont val="宋体"/>
        <family val="2"/>
      </rPr>
      <t>号</t>
    </r>
  </si>
  <si>
    <t xml:space="preserve">China Southern Power Grid </t>
  </si>
  <si>
    <t>Sinohydro
Gezhouba</t>
  </si>
  <si>
    <t xml:space="preserve">Frontier Works Association contracting, Sinohydro, Teksar </t>
  </si>
  <si>
    <t>14, 1, 6</t>
  </si>
  <si>
    <t>Yunnan Machinery Export Import Company, Sinohydro</t>
  </si>
  <si>
    <t>维莱水电</t>
  </si>
  <si>
    <t>EPC contract - contract signed May 2010; loan agreement is currently beging negotiated (August 2011)
Early road construction and project preparation has begun.</t>
  </si>
  <si>
    <t>突尼斯默拉大坝</t>
  </si>
  <si>
    <t>15 kilometers north of Gafsa</t>
  </si>
  <si>
    <t>Kebir-Gafsa Dam</t>
  </si>
  <si>
    <t>Arab Economic and Social Develoment Fund</t>
  </si>
  <si>
    <t>8km from Dabarka</t>
  </si>
  <si>
    <t>克比尔-加夫萨大坝</t>
  </si>
  <si>
    <t>Kebir Dam</t>
  </si>
  <si>
    <t>uncertain</t>
  </si>
  <si>
    <t>completed</t>
  </si>
  <si>
    <t>The contracted completion date was September 2006, 45 months after the project started, but was delayed because of insufficient geological information and slow filling of the dam by EMZ</t>
  </si>
  <si>
    <t>86-10-65121919/</t>
  </si>
  <si>
    <t>Hydro Quebec estimated that 10,000 people would be resettled - according to a meeting between IRN and Lao PDR Government in March 2007, the company is considering a downsized project to minimise resettlement.</t>
  </si>
  <si>
    <t>1500 households to be displaced; 1575 households to be displaced; about 13,000 will be impacted, 7870 will be resettled outside project area and 1200 will relocate locally (EIA)</t>
  </si>
  <si>
    <t>Nam Tha</t>
  </si>
  <si>
    <t>China has expressed interest in a number of dam projects in connection with oil concessions. Largest dam built by Chinese companies in Africa.</t>
  </si>
  <si>
    <t>Batang Rajang River, Sarawak</t>
  </si>
  <si>
    <t>Philippine Green Energy Management Company Limited?</t>
  </si>
  <si>
    <t>Upper Bhotekoshi Hydropower Project</t>
  </si>
  <si>
    <t>Government of Botswana</t>
  </si>
  <si>
    <t>China National Machinery and Equipment Import and Export Corporation</t>
  </si>
  <si>
    <t>State Grid</t>
  </si>
  <si>
    <t>China Electric Power Technology Import and Export Corporation</t>
  </si>
  <si>
    <t>INFINITY Insurance, People’s
Insurance Company of China</t>
  </si>
  <si>
    <t>Contract signed</t>
  </si>
  <si>
    <t>MOU signed 18 Jnauary 2011</t>
  </si>
  <si>
    <t>- 21 March 2011 - MOU signed 14 March 2011</t>
  </si>
  <si>
    <t>At feasibility study stage</t>
  </si>
  <si>
    <t>Rehabilitation stage</t>
  </si>
  <si>
    <t>Myittha Hydropower Plant</t>
  </si>
  <si>
    <t>Magway</t>
  </si>
  <si>
    <t>14.7 Million</t>
  </si>
  <si>
    <t>Contract signed in August 2009, the project takes about 36 months to complete. Burma will finance the project.</t>
  </si>
  <si>
    <t>哈希</t>
  </si>
  <si>
    <t>拉扎水坝</t>
  </si>
  <si>
    <t>Myitsone Dam</t>
  </si>
  <si>
    <t>Pashe</t>
  </si>
  <si>
    <t>Bago</t>
  </si>
  <si>
    <t>Shwegyin River</t>
  </si>
  <si>
    <t>HydroChina Zhongnan</t>
  </si>
  <si>
    <t>Gezhouba was a general contractor - through competitive bidding. Hydrochina was the design subcontractor responsible for equipment and civil design of powerhouse</t>
  </si>
  <si>
    <t>Shweli 2</t>
  </si>
  <si>
    <t>Huaneng Lancang River Hydropower Company</t>
  </si>
  <si>
    <t>Colenco Power Engineering, Sinohydro</t>
  </si>
  <si>
    <t>Contract signed with swiss firm february 2010</t>
  </si>
  <si>
    <t>3,000 villager from Molo, Nayone, Naya, Mohkat and Nasot villages have been ordered to relocate to a location 30 miles away by 2013.</t>
  </si>
  <si>
    <t>Final EIA received by NGO Forum Cambodia in early September 2011.</t>
  </si>
  <si>
    <t xml:space="preserve">The Kamchay Dam is located within Bokor National Park and will flood two thousand hectares of protected forest. This area is also an important source of NonTimber Forest Products to local residents, for many of whom it is an important  source of income. As of September, Ke Cao had reported that people were still unhappy with the company. </t>
  </si>
  <si>
    <t>People who had been affectde by blasting from rock queries had been given compensation and were satisfied with this. There was some delay in this process which was reported in the media.</t>
  </si>
  <si>
    <t>Colombia</t>
  </si>
  <si>
    <t>HydroChina</t>
  </si>
  <si>
    <t>苏布雷水电站</t>
  </si>
  <si>
    <t>Contract signed in late November 2007; 
China EXIM provided addition funds to double the capacity. China Exim Bank providing 85% of EPC contract value - in the form of buyers credit; remainder provided by Development Bank of Southern Africa.
Sinohydro contract value $279 million</t>
  </si>
  <si>
    <t>Sinosure (political risk)</t>
  </si>
  <si>
    <t>Ecosecurities (CDM)</t>
  </si>
  <si>
    <t>Guyana</t>
  </si>
  <si>
    <t>Contract signed in March 2007; scheduled to be completed by 2011. $1 billion from China Exim dam will supply most of the investment (representing 85% of EPC contract); Financing of the dam is tied to $9.2 million in aid in return for oil - escrow account with China Exim bank which recieves oil trade revenue; debt relief of $4 million</t>
  </si>
  <si>
    <t>Feasibility study to be completed by the end of 2011.</t>
  </si>
  <si>
    <t>Srepok River</t>
  </si>
  <si>
    <t>Stung Treng</t>
  </si>
  <si>
    <t>Koh Kong</t>
  </si>
  <si>
    <t>SMEC, Northwest Hydro Consulting Engineers, CHECC; Sime Darby group; WCT Engineering Bhd</t>
  </si>
  <si>
    <t>China International Electric and Water Corporation</t>
  </si>
  <si>
    <t>Ba River</t>
  </si>
  <si>
    <t>In April 2009, the government signed an MoU with Chinese construction company, Sinohydro, to build the dam - contract value $397 million.</t>
  </si>
  <si>
    <t>Nam Ngum 5</t>
  </si>
  <si>
    <t>300 km2 reservoir would inundate part of Phou Dendin NBCA; "fish life and habitat badly impacted".</t>
  </si>
  <si>
    <t>Organization pour la Mise en Valeur du Fleuve senegal (OMVS)</t>
  </si>
  <si>
    <t>Senegal</t>
  </si>
  <si>
    <t>contract signed on May 2009; beat out Alstom who bid it at $175 million</t>
  </si>
  <si>
    <t xml:space="preserve">China would be the sole client of the project.CMEC negotiated a 25-year tax holiday for the company even though the mine is projected to be profitable within 8-10 years. CMEC, and the Belinga project in particular, appears to be in violation of China Exim's environmental policy. Decision on dam location appears to have been made before an environmental impact assessment of construction was undertaken, as required by law. The statement further calls on the Ministry of Mines to make public the feasibility study which indicates that about 30,000 jobs stand to be created, and to make clear how many of those jobs will go to local people. </t>
  </si>
  <si>
    <t>Bui Dam</t>
  </si>
  <si>
    <t>Guinea</t>
  </si>
  <si>
    <t>Sinohydro  (25 years)</t>
  </si>
  <si>
    <t>Agreement signed 2007 October; Construction to begin 2009. JV between Sinohydro and Lao Government who will have a 25% share. BOT contract</t>
  </si>
  <si>
    <t>Chucas Hydroelectric Project</t>
  </si>
  <si>
    <t>ENEL</t>
  </si>
  <si>
    <t>Instituto Constariceense de Electricdad</t>
  </si>
  <si>
    <t>One dam in the cascade was authorized in 2006. The first turbine will generate electricity by end of 2008. The electricity will be exported to China and to factories and mining operations in Burma.</t>
  </si>
  <si>
    <t>Tarpein 1</t>
  </si>
  <si>
    <t>"Grand" Poubara Power Station</t>
  </si>
  <si>
    <t>Ogooue River</t>
  </si>
  <si>
    <t>Annual electrical energy production capacity is 35,446,000,000 kwh. The Tasang Dam will flood scarce farmland and dense riverine forests. Decision-making processes for planning and implementation of cascade has been conducted in secrecy, with no participation from affected communities and no expected compensation.</t>
  </si>
  <si>
    <t>Soverign Guarantee for Concessional loan; export insruance for buyers credit</t>
  </si>
  <si>
    <t>Chinese characters</t>
  </si>
  <si>
    <t>Contract signed with Sinohydro on 30 April 2007; total time line is 65 months. $250 million loan provided by China (Exim) - Sinohydro contract value $245 million.</t>
  </si>
  <si>
    <t>Mekin hydroelectric project</t>
  </si>
  <si>
    <t>Dja and Mekin Rivers</t>
  </si>
  <si>
    <t>Paunglaung Dam</t>
  </si>
  <si>
    <t>The Himalayan  News Service reported that the homes of 17 families had been damaged by explosions from road construction associated with the project. They were displaced and not informed in advanced and have asked for compensation. The dam authority said that they had provided comepsnation and asked them to move to another area - July 2011</t>
  </si>
  <si>
    <t>Jatigede Dam Project</t>
  </si>
  <si>
    <t>Iran</t>
  </si>
  <si>
    <t>Georgia</t>
  </si>
  <si>
    <t>SinoZam</t>
  </si>
  <si>
    <t>MOU signed 2003
Sinozam Power Corporation is a JV between ZESCO and two Chinese firms - will build and operate the plant for 30 years before handing it back</t>
  </si>
  <si>
    <t xml:space="preserve">Sinohydro has reached a preliminary agreement to take over the 200 Megawatt
Memve'ele hydropower station. 
Financing was still to be secured in April 2011 even though construction has begun
Sinohydro contract value is $637 million (EPC contract(
</t>
  </si>
  <si>
    <t>Mians Jobones</t>
  </si>
  <si>
    <t>Amazon Basin</t>
  </si>
  <si>
    <t>Kashmir</t>
  </si>
  <si>
    <t>Hydropower - diversion</t>
  </si>
  <si>
    <t>Neshi River</t>
  </si>
  <si>
    <t>Volta River Authority and Electricty Company (ultimate owner)</t>
  </si>
  <si>
    <t>Soubre Dam</t>
  </si>
  <si>
    <t>China Exim Bank</t>
  </si>
  <si>
    <t>Hydropower Extension</t>
  </si>
  <si>
    <t>Contract signed on Mar 12, 2009, 45 months to complete.
Sinohydro has been pushing for this project since 2001.</t>
  </si>
  <si>
    <t>China YPIC International Energy Cooperation and Development Company</t>
  </si>
  <si>
    <t>Nam Lwe (Lwi) River</t>
  </si>
  <si>
    <t>China Southern Power Grid, Three Gorges Company, Sinohydro; EGAT, International Group of Entrepreneurs Co in Burma</t>
  </si>
  <si>
    <t>Improved access to remaining forests (not inundated) would increase threats to wildlife; Loss of some agricultural land for Muang Chim village; Nam Ngum basin, a high-security area; and reports of major mining and logging interests controlled by the military in the basin.</t>
  </si>
  <si>
    <t>Ou River</t>
  </si>
  <si>
    <t>2007-2010 (Two other dams were built in the 1980s on the Asahan River, with Japanese funding)</t>
  </si>
  <si>
    <t xml:space="preserve">Songoro hydropower plant, add-on to 60 MW Sondu Miriu Scheme </t>
  </si>
  <si>
    <t>Kengen</t>
  </si>
  <si>
    <t>Ethiopia</t>
  </si>
  <si>
    <t>Chemoga Yeda</t>
  </si>
  <si>
    <t>EEPco</t>
  </si>
  <si>
    <t>Nam Khan 3</t>
  </si>
  <si>
    <t>Nam Leuk</t>
  </si>
  <si>
    <t>Dam has caused decline in fish populations, submerged riverbank vegetable gardens and affected dry season water supplies, adversely affecting thousands of people</t>
  </si>
  <si>
    <t>Nam Lik 1,2</t>
  </si>
  <si>
    <t>Nam Lik</t>
  </si>
  <si>
    <t>Stung Atay Dam</t>
  </si>
  <si>
    <t>Atay River</t>
  </si>
  <si>
    <t>Khadori Hydroelectric Power Plant</t>
  </si>
  <si>
    <t>Chindwin River</t>
  </si>
  <si>
    <t>see below</t>
  </si>
  <si>
    <t>Tarpein River (or Taping, Daying)</t>
  </si>
  <si>
    <t>Lakin Dam</t>
  </si>
  <si>
    <t>Lagdo Hydropower Station</t>
  </si>
  <si>
    <t>Benoue River, Niger River Basin</t>
  </si>
  <si>
    <t>Hanergy, Goldwater Investment Group</t>
  </si>
  <si>
    <t>Quijos-Coca River</t>
  </si>
  <si>
    <t>Ecuador</t>
  </si>
  <si>
    <t>Ocana</t>
  </si>
  <si>
    <t xml:space="preserve">Salini Costruttori </t>
  </si>
  <si>
    <t>Fiji</t>
  </si>
  <si>
    <t xml:space="preserve">China Exim Bank to provide $15.9 million
Chinese contractors supplied the equipment (and assesmbled two power generating stations) on a turnkey basis. </t>
  </si>
  <si>
    <t>China Exim Bank
Uzvodenergo
State of Uzbekistan</t>
  </si>
  <si>
    <t>General Contractor</t>
  </si>
  <si>
    <t>Karama River 
卡拉玛河, Ka Lama River</t>
  </si>
  <si>
    <t xml:space="preserve">Sulawesi </t>
  </si>
  <si>
    <t>PT Perusahaan Listrik Negara (Indonesian state power company)</t>
  </si>
  <si>
    <t>Amerti-Neshi River Hydroelectric Power Project</t>
  </si>
  <si>
    <t>Mutlipurpose</t>
  </si>
  <si>
    <t>China Exim Bank
Ethiopian Electric Power Corporation</t>
  </si>
  <si>
    <t>Hydropower extension</t>
  </si>
  <si>
    <t>China Exim Bank (85%), Development Bank of Southern Africa (15%)</t>
  </si>
  <si>
    <t>Loh &amp; Loh Corporation Berhad, Sinohydro, SMEC (review of environmental data, update of hydrological studies, prepartion of risk assessments)</t>
  </si>
  <si>
    <t xml:space="preserve">The dam will cause ecological and social destruction which will quickly unravel the fragile region’s food security and local economy, affecting a half million downstream inhabitants. The lack of democratic space in Ethiopia prevents project affected people, local NGOs and academics to openly express criticisms against the Gibe 3 project, in fear of government-sanctioned retaliation. </t>
  </si>
  <si>
    <t>Sinohydro discontinued their interest in the project. MOUs signed in 2011 and 2012 between China and Macedonia on this.</t>
  </si>
  <si>
    <t>After a failed tender process, Sinohydro has expressed interest in conducting a feasibility study in July 2012</t>
  </si>
  <si>
    <t>5, 7</t>
  </si>
  <si>
    <t>柬埔寨</t>
  </si>
  <si>
    <t>Kashmir and Azad Jammu</t>
  </si>
  <si>
    <t>Shounter River</t>
  </si>
  <si>
    <t>The DBC mobilized on  5th September,  2005 and the  assignment is scheduled to be completed by June, 2008. World Bank and Asian Development Bank had sought no-objection certificate (NOC) from India due to the dam “being situated in a disputed territory”. The donors offered to finance the Dasu hydropower project. However, the government has rejected the donors’ programme and wants to complete Bhasha Dam first.Sources said China had also assured Pakistan that it would hire a company to finance the construction of the dam. China Development Bank was also willing to pour money into the project. However, they said China would seek guarantees from the Government of Pakistan. 17,000 skilled labourers who have worked on three Gorges Dams are promised; CWE may become involved. The contract for review of Feasibility Studies, Detailed Engineering Design and preparation of Tender Documents awarded to M/S Diamer Basha Consultants (DBC) (Joint Venture of local &amp; foreign firms, with M/s Lahmeyer a leading firm)</t>
  </si>
  <si>
    <t>China Railway Engineering Corporation will design and build the hydro facility and the electrical interconnections</t>
  </si>
  <si>
    <t>Awaiting approval as of March 2012 from IDB. Seventy per cent of the funding for the project will come from the China Development Bank and the IDB, with the China Development Bank providing US$413.2 million. Guyana’s equity is expected to be US$100 million, while Sithe Global will be providing US$152.1 million bringing the total project cost to US$840.3M. Sithe Global officials have said that the total cost for the project will be US$652.5 million. The remaining US$187.8 million will go towards financing costs, which include interest during construction (US$97.1 million); lenders fee and advisory cost (US$34.9 million); and Debt Political Risk Insurance (US$55.7 million). As it relates to the hydroelectric plant, the cost will be in the vicinity of US$314 million, with US$126 million going to the transmission lines and US$79 million for currency adjustments.</t>
  </si>
  <si>
    <t>Sithe Global</t>
  </si>
  <si>
    <t>Originally scheduled for completion at the end of 2011</t>
  </si>
  <si>
    <t>Nadarivatu Dam</t>
  </si>
  <si>
    <t>CWE Investment Company of China (subgroup of Three Gorges Project Corporation )</t>
  </si>
  <si>
    <t>Originally an export dam to India, now majority of energy will be for domestic use, with surplus going to China. About 150 MW of electricity would be allocated for the industrial development of local area. Methane releases from reservoir.  An estimated 2,322 ha of land will be acquired for permanent project features and 678 ha for the transmission line. This includes: 659 ha of cultivated land, 1,202 ha of forest, 246 ha of grassland, and 206 ha of shrubland. The dam will prevent migratory fish species from reaching upstream spawning grounds and so they will disappear from the upper Seti River. Flow fluctuations from power station discharges will also reduce fish numbers downstream of the tailrace outlet. A small section of the line – less than 3 km – will cross the Shukhalaphata Wildlife Reserve. Resettlement problems: 1. Violation on information disclosure (draft EIA never disclosed to affected people, violates ADB Public Communication Policy); 2. inadequate consultation; 3. no free, prior and informed consent; 4. deception on people's consent; 5. livelihood losses (resettlement in Kailali District of Terai very different from submerged areas, much less biodiversity); and 6. community disintegration</t>
  </si>
  <si>
    <t>February 2012 - CTGC signed an MoU with the Nepal government for construction of WSHP. CTGC was supposed to hold 75 percent stake in the project and the Nepal Electricity Authority (NEA) 25 percent. The CTGC had also agreed to provide 2-5 per cent shares to the local investors from its stake and help the NEA to secure a soft term loan from the Exim Bank of China for the project. As per the revised MoU, the CWE will now provide 10 per cent stake to the local investors and agreed to make the project multipurpose by including irrigation, fishery and water transportation components in the project. The Chinese company has also reportedly agreed to help generate funds for construction of the transmission line simultaneously so that the electricity generated could be linked to the national grid without delay. China Exim bank and China Development bank have already expressed interest to invest in the project and provide additional funds for construction of the transmission line</t>
  </si>
  <si>
    <t>http://www.presstv.ir/detail.aspx?id=30415&amp;sectionid=351020102; http://www.bloomberg.com/news/2011-03-14/china-to-build-2-billion-iran-dam-power-plant-press-tv-says.html</t>
  </si>
  <si>
    <t>Costa Rica</t>
  </si>
  <si>
    <t>Some allegations that local villages were forced to construct building and roads for the 606 Light Infantry Battalion - an army unit and pay 1,00 kyat in taxes (reporting by the Kayan human rights group)</t>
  </si>
  <si>
    <r>
      <t>Ministry of Foreign Affairs/</t>
    </r>
    <r>
      <rPr>
        <sz val="10"/>
        <rFont val="宋体"/>
        <family val="3"/>
      </rPr>
      <t>中国外交部</t>
    </r>
  </si>
  <si>
    <t>http://www.norinco.com/c1024/english/index.html</t>
  </si>
  <si>
    <t>norinco@norinco.com.cn</t>
  </si>
  <si>
    <r>
      <t>No 22.West Road Che Gongzhuang, Hai Dian District Beijing(100044)/</t>
    </r>
    <r>
      <rPr>
        <sz val="9"/>
        <color indexed="8"/>
        <rFont val="宋体"/>
        <family val="3"/>
      </rPr>
      <t>北京海淀区车公庄西路</t>
    </r>
    <r>
      <rPr>
        <sz val="9"/>
        <color indexed="8"/>
        <rFont val="Arial"/>
        <family val="2"/>
      </rPr>
      <t>22</t>
    </r>
    <r>
      <rPr>
        <sz val="9"/>
        <color indexed="8"/>
        <rFont val="宋体"/>
        <family val="3"/>
      </rPr>
      <t>号</t>
    </r>
  </si>
  <si>
    <t>http://english.sepa.gov.cn/</t>
  </si>
  <si>
    <t>86-10-65197173</t>
  </si>
  <si>
    <t>OFFICE@FARSIGHTED.CN</t>
  </si>
  <si>
    <t>MOU signed November 3, 2011</t>
  </si>
  <si>
    <t>Ivugha</t>
  </si>
  <si>
    <t>Mususa River</t>
  </si>
  <si>
    <t>Ministry of Irrigation and Water Resoures Management</t>
  </si>
  <si>
    <t>China CAMC Engineering Corporation</t>
  </si>
  <si>
    <t>Annouced by Xinhua news agency in November 2011</t>
  </si>
  <si>
    <t xml:space="preserve">Sinohydro
</t>
  </si>
  <si>
    <t>The China Development Bank has signed a US$2 billion credit with Ecuador’s government to support irrigation and hydro projects. The eight-year loan will have a 6.9% interest rate and two-year grace period.
Of the total, US$680 million will be used for four projects, including 22.3 MW Mazar-Dudas, Minas-San Francisco, 50 MW Quijos and 15 MW Villonaco, state news agency El Ciudadano reports. Additional funds will be used for irrigation projects along rivers Chongon, Bulu Bulu and Canar, and another in San Vicente, Manabi province.</t>
  </si>
  <si>
    <t>The China Development Bank has signed a US$2 billion credit with EcuadorÕs government to support irrigation and hydro projects. The eight-year loan will have a 6.9% interest rate and two-year grace period.
Of the total, US$680 million will be used for four projects, including 22.3 MW Mazar-Dudas, Minas-San Francisco, 50 MW Quijos and 15 MW Villonaco, state news agency El Ciudadano reports. Additional funds will be used for irrigation projects along rivers Chongon, Bulu Bulu and Canar, and another in San Vicente, Manabi province.</t>
  </si>
  <si>
    <t>Financial stage
Chemoga Yeda I is 162 MW and Chemoga Yeda II is 118 MW</t>
  </si>
  <si>
    <t>Government of Guinea
China International Water and Electric Corporation</t>
  </si>
  <si>
    <t xml:space="preserve">Sinohydro MOU signed early 2008
25% of the financing from Guinea, CIWEC rest </t>
  </si>
  <si>
    <t>China Three Gorges Corporation
Sarawak Electrical Supply Corporation (SESCO)</t>
  </si>
  <si>
    <t>Chongqing Foreign Trade and Economic Cooperation (Group) Co., Ltd</t>
  </si>
  <si>
    <t>EPC Contract Period 48 Months
160 MW initally, then 280 MW later</t>
  </si>
  <si>
    <t>Peru</t>
  </si>
  <si>
    <t>Ayacucho and Apurimac</t>
  </si>
  <si>
    <t>Peruvian Utility Energia Azul</t>
  </si>
  <si>
    <t>China Gezhouba</t>
  </si>
  <si>
    <t>Ministerio de Energia y Minas conducted feasibility studies in September 2008</t>
  </si>
  <si>
    <t>Construction of the waterworks facility is designed to distribute water from the transborder river equally between the neighboring countries</t>
  </si>
  <si>
    <r>
      <t>China National Heavy Machinery Corporation/</t>
    </r>
    <r>
      <rPr>
        <sz val="10"/>
        <rFont val="宋体"/>
        <family val="3"/>
      </rPr>
      <t>中国电工设备总公司</t>
    </r>
  </si>
  <si>
    <r>
      <t>No.jia 23,Fuxing Road,Gongzhufen Beijing (100036)/</t>
    </r>
    <r>
      <rPr>
        <sz val="9"/>
        <color indexed="8"/>
        <rFont val="宋体"/>
        <family val="3"/>
      </rPr>
      <t>北京公主坟复兴路甲</t>
    </r>
    <r>
      <rPr>
        <sz val="9"/>
        <color indexed="8"/>
        <rFont val="Arial"/>
        <family val="2"/>
      </rPr>
      <t>23</t>
    </r>
    <r>
      <rPr>
        <sz val="9"/>
        <color indexed="8"/>
        <rFont val="宋体"/>
        <family val="3"/>
      </rPr>
      <t>号</t>
    </r>
  </si>
  <si>
    <t>86-10-68211861 /68296001</t>
  </si>
  <si>
    <t>MOU signed 29 January 2011</t>
  </si>
  <si>
    <t>Sierra Leone</t>
  </si>
  <si>
    <t>Extension</t>
  </si>
  <si>
    <t>China National Heavy Machinery Corporation</t>
  </si>
  <si>
    <t>CSG</t>
  </si>
  <si>
    <t>http://english.eximbank.gov.cn/index.jsp</t>
  </si>
  <si>
    <t>China National Machinery Import and Export Corporation</t>
  </si>
  <si>
    <t>Dak Drinh Hydropower Plant Joint Stock Company of Vietnam</t>
  </si>
  <si>
    <t>Kariba South Bank Expansion</t>
  </si>
  <si>
    <t>Mpanga River, Kilombero Province</t>
  </si>
  <si>
    <t>Imboulou</t>
  </si>
  <si>
    <t>China financed 85 per cent of the cost, remainder coming from Congo</t>
  </si>
  <si>
    <t xml:space="preserve">Proposed </t>
  </si>
  <si>
    <t xml:space="preserve">80% of land has been possessed. </t>
  </si>
  <si>
    <t>27,000 families to be affected, 31 villages,42 billion lupies will be spent on land acquisition in the next 3 years.</t>
  </si>
  <si>
    <t>http://www.safe.gov.cn/model_safe_en/index.jsp</t>
  </si>
  <si>
    <r>
      <t>State-owned Assets Supervision and Administration Commission of the State Counsil/</t>
    </r>
    <r>
      <rPr>
        <sz val="10"/>
        <rFont val="宋体"/>
        <family val="3"/>
      </rPr>
      <t>国务院国有资产监督管理委员会</t>
    </r>
  </si>
  <si>
    <r>
      <t>No.2 Xuanwumen Xidajie,Beijing(100053)/</t>
    </r>
    <r>
      <rPr>
        <sz val="9"/>
        <color indexed="8"/>
        <rFont val="宋体"/>
        <family val="3"/>
      </rPr>
      <t>北京市宣武门西大街</t>
    </r>
    <r>
      <rPr>
        <sz val="9"/>
        <color indexed="8"/>
        <rFont val="Arial"/>
        <family val="2"/>
      </rPr>
      <t>26</t>
    </r>
    <r>
      <rPr>
        <sz val="9"/>
        <color indexed="8"/>
        <rFont val="宋体"/>
        <family val="3"/>
      </rPr>
      <t>号</t>
    </r>
  </si>
  <si>
    <t>86-10-63193616</t>
  </si>
  <si>
    <t>unamed Chinese company</t>
  </si>
  <si>
    <r>
      <t>China Export &amp; Credit Insurance Corporation/</t>
    </r>
    <r>
      <rPr>
        <sz val="10"/>
        <rFont val="宋体"/>
        <family val="3"/>
      </rPr>
      <t>中国出口信用保险公司</t>
    </r>
  </si>
  <si>
    <t>China Machine Building International Co and Central China Power Group</t>
  </si>
  <si>
    <t>Darawat Dam</t>
  </si>
  <si>
    <t>Ghabir River</t>
  </si>
  <si>
    <t>China Exim Bank to provide loan for $14.9 million. Agreement signed April 2006</t>
  </si>
  <si>
    <t>Venezuela</t>
  </si>
  <si>
    <t>Began operation in 2000. US$130million was largely financed by ADB and Japanese government</t>
  </si>
  <si>
    <t>http://www.sinosure.com.cn/English/English.html</t>
  </si>
  <si>
    <t>Resolved - Major sticking point as of August between China EXIM and Nepal Government is the terms of the loan. EXIM will only offer at commerical rates.
January 2011- Still seeking financiers. From the Himalayan News Service - The WSHPL signed an MoU with China National Machinery Import and Export Company in December last year in the presence of Prime Minister Madhav Kumar Nepal and Energy Minister Prakash Sharan Mahat in Beijing. “CMEC backed out of the deal a few months later without citing any reason,” said the power project. The Australian promoter, Snowy Mountain Energy Corporation, decided to stop funding to the liaison office in Kathmandu and field offices in Doti and Dadeldhura in August.
The project was supposed to come up with complete financial arrangements by December-end. The ministry has not responded to the request. “We need to discuss it all,” said an official at the ministry. In its letter, the hydro project stated, “CMEC has said it is ready to talk if the government is willing to commission the project under Public Private Partnership programme.”  Will resume after 2008 monsoon, after delay in 2007 because of continued political uncertainty. China will finance some of the project: earlier reports said China Exim ($ 400 million); Industrial and Commercial Bank ($300 million) and Bank of China ($200 million); SMEC (Australian developer of project since 1994 with 74% stake) in Sept 08 said it will offload 15% each to IL&amp;FS (Indian company), Asian Development Bank (ADB), government of Nepal, China National Machinery and Equipment Import and Export Corp. (CMEC) and 14% to the Nepalese financial institutions. Work projected to take 5.5 years. China, and Australia are stakeholders/partners, as well as  ADB and Nepalese government and investors.
March/April 2011 - TGPC wrote to the Government of Nepal threatening to pull out after a Parliamentary Committee decided to examine the awarding of the contract. This was resolved on April 3. TGPC will hold 75% equity in the project and the Nepal Government 25%.</t>
  </si>
  <si>
    <t>Bosnia and Herzegovina</t>
  </si>
  <si>
    <t>Ulog</t>
  </si>
  <si>
    <t>Neretva River</t>
  </si>
  <si>
    <t>EFT Group</t>
  </si>
  <si>
    <t>China is involved in the building of the second power building, not clear whether it will built the dam.</t>
  </si>
  <si>
    <t xml:space="preserve">EIA avaliable </t>
  </si>
  <si>
    <t>Xekaman River</t>
  </si>
  <si>
    <t>Sekong</t>
  </si>
  <si>
    <t>MOU signed between CIWEC and Lao Electricity Company on September 10 2012. MOU specifies a EPC contract</t>
  </si>
  <si>
    <t>Gezhouba has a civil works contract.</t>
  </si>
  <si>
    <t>Nam Khan 2</t>
  </si>
  <si>
    <t>Ivory Coast, Cote D'Ivoire</t>
  </si>
  <si>
    <t>Nam Ou 5, Hat Kiven</t>
  </si>
  <si>
    <t>Yunnan PowerGrid, SDIC Huaijing</t>
  </si>
  <si>
    <t>Arakan</t>
  </si>
  <si>
    <t>Datang
Shwetung Hydro</t>
  </si>
  <si>
    <t>Lemro River</t>
  </si>
  <si>
    <t>Shwetaung Hydro</t>
  </si>
  <si>
    <t>Feasibility study</t>
  </si>
  <si>
    <t>Tapar</t>
  </si>
  <si>
    <t>Salween River, Thanlyin River</t>
  </si>
  <si>
    <t>Taho-hkao</t>
  </si>
  <si>
    <t>Under study but last report was dated 2007</t>
  </si>
  <si>
    <t xml:space="preserve">Ngaw Chang Hka </t>
  </si>
  <si>
    <t>Projects named. MOA signed</t>
  </si>
  <si>
    <t>Chigwenge</t>
  </si>
  <si>
    <t>Chipwi Creek</t>
  </si>
  <si>
    <t>China Power Investment Company, 
Asia World Company</t>
  </si>
  <si>
    <t>China Power Investment Company, Asia World Company</t>
  </si>
  <si>
    <t>Chibwe Dam (Chipwi)</t>
  </si>
  <si>
    <t>Site clearing, dam foundation, tunneling, BOT signed.</t>
  </si>
  <si>
    <r>
      <t xml:space="preserve">Huaneng Lancang River Hydropower Company, 
Yunnan Joint Development Corporation [Yunnan Power Grid Corporation, Yunnan Machinery Export Import Company, Yunnan </t>
    </r>
    <r>
      <rPr>
        <b/>
        <sz val="10"/>
        <rFont val="Arial"/>
        <family val="2"/>
      </rPr>
      <t>Huaneng Lancang River Hydropower Company</t>
    </r>
    <r>
      <rPr>
        <sz val="10"/>
        <rFont val="Arial"/>
        <family val="2"/>
      </rPr>
      <t>]</t>
    </r>
  </si>
  <si>
    <t>Operation may have been suspended because of Kachin fighting.</t>
  </si>
  <si>
    <t xml:space="preserve"> Kayah State</t>
  </si>
  <si>
    <t>Datang (Yunnan) United Hydropower Developing Co, Shwetaung Hydro</t>
  </si>
  <si>
    <t>Mambila</t>
  </si>
  <si>
    <t>Sinohydro, China Gezhouba</t>
  </si>
  <si>
    <t>Nigeria's State Minister for Power, Zainab Kuchi, said at the document signing ceremony that China's Export-Import Bank would pay for 85% of the US$3.2 billion project, with the remainder being picked up by the country's government and other private equity funds.</t>
  </si>
  <si>
    <t>Zungeru</t>
  </si>
  <si>
    <t>Sinohydro Corporation, China National Electrical Engineering Corporation</t>
  </si>
  <si>
    <t>Organization pour la Mise en Valeur du Fleuva senegal</t>
  </si>
  <si>
    <t>16, 5</t>
  </si>
  <si>
    <t>Contract signed 18 May 2009 (EPC contract)
Sinohydro reports capped on September 2012.</t>
  </si>
  <si>
    <t>Primary</t>
  </si>
  <si>
    <t>Government of Algeria</t>
  </si>
  <si>
    <t>Ruosfa Dam</t>
  </si>
  <si>
    <t>Government of Angola</t>
  </si>
  <si>
    <t>Secondary</t>
  </si>
  <si>
    <t>CDB expected to give $189 million loan</t>
  </si>
  <si>
    <t>Certain:</t>
  </si>
  <si>
    <t xml:space="preserve">If we were able to find a company or official government source to support the media reports, then we considered the information primary. Reports from the Xinhua News Agency and the People’s Daily were also considered reliable given their reputation in China as authoritative sources of government information. </t>
  </si>
  <si>
    <t xml:space="preserve">If we were only able to find a media or NGO source, we classified the project as “secondary,” </t>
  </si>
  <si>
    <t xml:space="preserve">Where the media source was extremely vague or ambiguous we classified the project as “uncertain.” </t>
  </si>
  <si>
    <t>Andekaleka Power Station - Expansion project - Installation of Unit 3</t>
  </si>
  <si>
    <t>Expansion</t>
  </si>
  <si>
    <t>Arab Bank for Economic Development in Africa</t>
  </si>
  <si>
    <t>Cambodia Hydropower Development Co Ltd (subsidary of Datang)</t>
  </si>
  <si>
    <t>Lower Stung Russey Chrum Hydropower Dam</t>
  </si>
  <si>
    <t>Huadian, China Huadian Lower Strung Russei Chrum Hydroelectric Project (Cambodia) Co Ltd</t>
  </si>
  <si>
    <t>Ministry of Electric Power</t>
  </si>
  <si>
    <t>Pursat</t>
  </si>
  <si>
    <t>A PPA and Concession agreement was signed in April 2007; Construction started Dec 2007 (40% complete); expected COD 2010 (Vte Times,18.12.07). China International Water and Electric Corporation (80%), Laos 20%. Legal counsel report says that it acted as local counsel for China Development Bank on Nam Lik ($150 million inestment) see DFDL document.</t>
  </si>
  <si>
    <t>斯登沃代</t>
  </si>
  <si>
    <t>Chibia District, Huila</t>
  </si>
  <si>
    <t>Estado</t>
  </si>
  <si>
    <t>Mono River</t>
  </si>
  <si>
    <t>Atakapame District</t>
  </si>
  <si>
    <t>Adjarala Dam</t>
  </si>
  <si>
    <t>Hydropower; Irrigation</t>
  </si>
  <si>
    <t>Tributary of the Blue Nile, near Debre Markos</t>
  </si>
  <si>
    <t>Gilgel Gibe III</t>
  </si>
  <si>
    <t>Tributary of the Omo River</t>
  </si>
  <si>
    <t>Tigray, Northern Ethiopia</t>
  </si>
  <si>
    <t>Ganjelas Dam</t>
  </si>
  <si>
    <t>Kunene</t>
  </si>
  <si>
    <t xml:space="preserve">Rehabilitation of Ganjelas Dam and its two channels ($28 million) in Huíla province began in November 2005 and concluded in January 2009. </t>
  </si>
  <si>
    <t>Ngabé</t>
  </si>
  <si>
    <t>Pak Lay dam</t>
  </si>
  <si>
    <t>China National Electronics Import and Export Corporation
HydroChina Zhongnan Engineering Corporation</t>
  </si>
  <si>
    <t>Norether/Brong-Ahafo Region</t>
  </si>
  <si>
    <t>Bui Power Auhtority</t>
  </si>
  <si>
    <t>Siquirres, Limon</t>
  </si>
  <si>
    <t>Garoua, Nord</t>
  </si>
  <si>
    <t>China International Water and Electric Corporation, SONEL</t>
  </si>
  <si>
    <t>Addis Ababa</t>
  </si>
  <si>
    <t>Fars</t>
  </si>
  <si>
    <t>Fars Regional Water Company</t>
  </si>
  <si>
    <t>Kor River</t>
  </si>
  <si>
    <t>Mollasadra Project (Tang e Boragh)</t>
  </si>
  <si>
    <t>Tehran</t>
  </si>
  <si>
    <t>Northwest Hydro Consulting Engineers (CHECC), Tehran Regional Water Company</t>
  </si>
  <si>
    <t>Nyansa, Western Kenya</t>
  </si>
  <si>
    <t>Sondu</t>
  </si>
  <si>
    <t>Government of Laos</t>
  </si>
  <si>
    <t>Sulzer Hydro</t>
  </si>
  <si>
    <t>Kaduna</t>
  </si>
  <si>
    <t>Attock</t>
  </si>
  <si>
    <t>Jhelum</t>
  </si>
  <si>
    <t>Agno</t>
  </si>
  <si>
    <t>Pangasinan</t>
  </si>
  <si>
    <t>Irrigation, Hydropower</t>
  </si>
  <si>
    <t>National Power</t>
  </si>
  <si>
    <t>Northern Sudan</t>
  </si>
  <si>
    <t>Damazin, Blue Nile</t>
  </si>
  <si>
    <t>Rehabiliation 
Heightening, Irrigation, Hydropower</t>
  </si>
  <si>
    <t>Bergstan Gauff Jeffares &amp; Green Joint Venture</t>
  </si>
  <si>
    <t xml:space="preserve">Certain </t>
  </si>
  <si>
    <t>Dokhtawady River, Mandalay division, Central Burma, Kyaukse</t>
  </si>
  <si>
    <t>Requesting registration for CDM credits, Board date 30 January</t>
  </si>
  <si>
    <t>Chinese financing for 85 percent of the 330 billion CFA francs ($654.26 million) through Exim Bank, and the Ivorian share will be the remaining 15 percent," Sabati Cisse, energy director for the ministry of mines and energy.  2 percent interest rate and a nine-year grace period for the 20-year loan. Total loan from China Exim 200 million. Reported terms are 20 years with interest rate of 2% and grace period of 9 years.</t>
  </si>
  <si>
    <t>Contract signed 11 December 2012. The Federal Executive Council (FEC) on Wednesday approved a N162.990 billion contract for the construction of 700 megawatts Zungeru hydro-electric power project in Niger State.</t>
  </si>
  <si>
    <t>Upper Modi Khola Project</t>
  </si>
  <si>
    <t>China International Water and Electric Corporation - 80 percent of the cost, Bijaya Babu Malla, executive chairman of Modi Power Ltd, has put in 20 percent.</t>
  </si>
  <si>
    <t>Sinohydro Sidhi Consultancy</t>
  </si>
  <si>
    <t>Kachin State</t>
  </si>
  <si>
    <t>Guodian, TunThwin Mining</t>
  </si>
  <si>
    <t>Disclaimer</t>
  </si>
  <si>
    <t>The spreadsheet is based on media reports, and government and company information. In some cases, we have double-checked the information, but we are not able to do this comprehensively, and cannot vouch for the accuracy of the information. Please be aware that not all entries in the database may be up to date. While some projects on the list may not go forward, others may be missing. We welcome corrections and additions.
The spreadsheet is an information service which does not give exact figures, but indicates the approximate scale of Chinese dam building around the world.</t>
  </si>
  <si>
    <t>If certain, PRIMARY or SECONDARY source?</t>
  </si>
  <si>
    <t>Uncertain:</t>
  </si>
  <si>
    <t xml:space="preserve">If we were able to find a company or official government source to support the media reports, then we considered the information primary. Reports from the Xinhua News Agency and the People’s Daily were also considered reliable given their reputation in China as authoritative sources of government information. If we were only able to find a media or NGO source, we classified the certainty of the source as “secondary,” </t>
  </si>
  <si>
    <t>Certainty of primary and secondary sources:</t>
  </si>
  <si>
    <t>Number of Countries</t>
  </si>
  <si>
    <t>(Nepal and China signed a concessional loan agreement of Rs 7 billion from China Exim Bank for the construction of Upper Trishuli 3A Hydropower project. The two sides also signed and exchanged Letters of Exchange for a Chinese grant of Rs 547 million for the widening of Ring Road along with other mutually agreed projects.
- 28 Feb 2011). The construction work on the projects will start in next financial year and they will start generating electricity from 2011-12. "Tri A" will be completed and start production around 2011, and "Tri B" around 2012. Power house and road to site already completed, only 4 km of undergrown tunnel is left. China Exim Bank will fund Trishuli A. Trishuli B will be paid for with domestic funds. Builder is not yet determined but China Exim would like the loan it provides to be tied, and Nepal government prefers an untied loan so that it can "economize." Protesting workers at Trishuli A working on settlement with Gezhouba - 14 Feb 2013.</t>
  </si>
  <si>
    <t>MOU signed 2011 valid until 3 December 2012. Zimbabwe originally declared Sinohydro's bid invalid but was later reinstated by a Cabinet decision of October 2012. ZESA signed a $400 million deal with Sinohydro in December 2012.</t>
  </si>
  <si>
    <t>Contract signed between Gezhouba &amp; CMEC &amp; Water and Power Development Authority of Pakistan; anticipated construction period of 93 months; foundation stone layed February 2008. International reinsurance companies like Swiss Re and Munich Re are shying away from opportunity to sell risk covers because of fears over war, terrorism, and earthquake damage. Chinese contractors have expressed that they will not continue work after August 10, 2012 if the overdue amount of Rs 7.8 billion is not paid. MOF arranged for an emergency credit line of Rs 3 billion to allow for construction to continue. A verdict of International Court of Arbitration in February 2013 upheld India's right to divert water from a Neelum River tributary for its 330-MW Kishanganga hydropower project., Pakistan would have to face around 150 billion annual loss as the designed capacity of 969MW Neelum-Jhelum Hydropower Project may have to be reduced by 150MW.</t>
  </si>
  <si>
    <t>Yunnan Machinery Export Import Company, HydroChina Kunming</t>
  </si>
  <si>
    <t>滚弄</t>
  </si>
  <si>
    <t>Reservoir Height (m)</t>
  </si>
  <si>
    <t>Prek Kampong Som River</t>
  </si>
  <si>
    <t>China Exim Ban,k
Nigeria Government</t>
  </si>
  <si>
    <t>Mott Macdonald Electricity Construction Advisory Joint Stock Company 4. 
Song Da Construction Company
Alstom</t>
  </si>
  <si>
    <t>Yunnan Machinery Export Import Import Company,
Song Da Construction</t>
  </si>
  <si>
    <t>Zhan Hua Hydropower Station</t>
  </si>
  <si>
    <t>China Guangzi Electric Power Industry Investigation Design and Research Institute</t>
  </si>
  <si>
    <t>Guangdong No.2 Hydropower Engineering Co Ltd</t>
  </si>
  <si>
    <t>Lao Cai/Xiaozhong Hydropower Station</t>
  </si>
  <si>
    <t>Sapa</t>
  </si>
  <si>
    <t>Contract signed March 2013. EPC Contract</t>
  </si>
  <si>
    <t>China National Electric Engineering, Dongfang</t>
  </si>
  <si>
    <t>Suusamyr-Kokemeren cascade (Karakol, kokomeren-1, Kokomeren-2)</t>
  </si>
  <si>
    <t>Chui and Jalal-Abad Region</t>
  </si>
  <si>
    <t>Karakol - 99, Kokomeren1-230, Kokomeren2-42</t>
  </si>
  <si>
    <t>Karakol - 400, Kokomeren1-680, Kokomeren2-19,5</t>
  </si>
  <si>
    <t>In June 2011, Memorandum of Understanding was signed to study feasibility of construction of Suusamyr-Kokomeren HPP cascade between OJSC “Electrical stations” (KR) and the Corporation “SINOHYDRO Ltd”</t>
  </si>
  <si>
    <t>Suusamyr and Kokomeren River</t>
  </si>
  <si>
    <t>Kazakhstan, China ($3 each)</t>
  </si>
  <si>
    <t>The agreement signing between Kazakh Vice-Minister of Agriculture Marat Orazay and Chinese Vice-Minister of Water Resources Jiao Yong</t>
  </si>
  <si>
    <t>Construction began in 2006; Sinohydro received contract in May 2006. China Development Bank providing $200 million. Media reports from August 2011 stated that the contractor was China International Water and Electric Corporation. Sinohydro Bureau 10 responsible for electrical and mechanical equipment - Sinohydro company reporting. One more dam is planned downstream to serve as a counter regulator of Moinak HPP</t>
  </si>
  <si>
    <t>EXIM Bank</t>
  </si>
  <si>
    <t>02.2013 - issued with the Technical Equipment Completion Certificate</t>
  </si>
  <si>
    <t>Almaty province</t>
  </si>
  <si>
    <t>Water supply / Hydropower</t>
  </si>
  <si>
    <t>Khorgos River</t>
  </si>
  <si>
    <t>Sino-Kazakh hydroelectric station "Dostyk"</t>
  </si>
  <si>
    <t>Sino-Kazakh state border</t>
  </si>
  <si>
    <t>MW and situated near the village of Baskunchi 20 km from Khorgos</t>
  </si>
  <si>
    <t>Cascade of small stations with a combined capacity of 21 MW and situated near the village of Baskunchi 20 km from Khorgos</t>
  </si>
  <si>
    <t>China Development Bank ($200mln) and Development Bank of Kazakhstan ($50mln), Samruk-Energo ($28 mln)</t>
  </si>
  <si>
    <t>Penjikent region</t>
  </si>
  <si>
    <t>Due to Uzbekistant's resistance, SinoHydro was forced to abandon its plans to build the dam.                                                                .                                                                  Signed MOU in November 2006 on joint development of water power stations; Sinohydro signed agreement with Govt of Takijistan in January 2007. China Exim Bank also expected to provide loan. CDB loan of $200 million for development of 3 projects China Exim Bank also expected to provide loan.                                                                                 Sinohydro Corporation
is also considering other projects for power stations on the Zarafshan, the
Obikhingou and the Surkhob</t>
  </si>
  <si>
    <t xml:space="preserve">Sinohydro Corporation
is also considering other projects for power stations on the Zarafshan, the
Obikhingou and the Surkhob. 
BOT contract. </t>
  </si>
  <si>
    <t>扎拉夫尚</t>
  </si>
  <si>
    <t>Guodian ($320 million)</t>
  </si>
  <si>
    <t>$327 mln</t>
  </si>
  <si>
    <t>Hydrochina</t>
  </si>
  <si>
    <t>Asociación Artelia Ville Et Transport-Geodata-Adeplan-Ingeconsult</t>
  </si>
  <si>
    <t>Celec</t>
  </si>
  <si>
    <t>Economic Development and Cooperation Fund (South Korea), OPEC</t>
  </si>
  <si>
    <t>Korea joint venture-KHNP Consortium (Korea Hydro &amp; Nuclear Power Co, Hwachon Plant Construction Co; Sean Engineering and Construction Co-and Nepal Hydro &amp; Electric Ltd)</t>
  </si>
  <si>
    <t>MoU signed in August 2009. Govt will soon start feasibility studies.</t>
  </si>
  <si>
    <t>A memorandum of understanding (MoU) for construction of Darwat Dam in Jamshoro district has been signed with the Sinohydro Corporation at the Wapda House, Lahore, in the presence of Shakeel Durrani, the Wapda chairman, and member Water Syed Raghib Abbas Shah in May 2010. Exim Bank funding may have been withheld as of April 11, 2013.</t>
  </si>
  <si>
    <t>In 2002, Pakistan's Water and Power Development Authority (WAPDA) hired a Chinese joint venture, M/s CWHEC-HPE, to lead construction at a cost of about Rs. 4.388 billion. The venture joined China National Water Resources &amp; Hydropower Engineering Corporation and Harbin Power Engineering Company. Work halted in October 2004 when two Chinese engineers were kidnapped by Tehrik-i-Taliban Pakistan. One was later rescued but the other killed in the attempt. Work resumed in 2007, after Pakistan put its army's construction branch, the Frontier Works Organisation, in charge. It hired as sub-contractors China's state-owned M/s Sinohydro Corporation to complete the dam, and Turkey's M/s Tekser to finish irrigation works. The total cost of the resumed project is about Rs. 12 billion.  Nine workers were kidnapped in August 2012.</t>
  </si>
  <si>
    <t>The dam was completed in 2012, but the power plant won't be operational until the end of 2013.</t>
  </si>
  <si>
    <t>Keyal Khwar</t>
  </si>
  <si>
    <t>Ye'new</t>
  </si>
  <si>
    <t xml:space="preserve">1870-2000  </t>
  </si>
  <si>
    <t>90   [180  ]</t>
  </si>
  <si>
    <t xml:space="preserve">70-100  </t>
  </si>
  <si>
    <t>74   (restoration)</t>
  </si>
  <si>
    <t>280  ; may double with extension</t>
  </si>
  <si>
    <t>Currently delayed</t>
  </si>
  <si>
    <t>Reported delay due to lobbying of China EXIM bank by downstream Nile countries</t>
  </si>
  <si>
    <t>30 year concession contract. Base power sales tariff of $79.1/MWh</t>
  </si>
  <si>
    <t>40 year concession. Basic power sales tariff of $80.1/MWh.</t>
  </si>
  <si>
    <t>Primary, Secondary</t>
  </si>
  <si>
    <t>China Export Credit Insurer</t>
  </si>
  <si>
    <t>The power purchase agreement signed with EDC includes a power sales tariff of $71.4/MWh.</t>
  </si>
  <si>
    <t>Agreement signed January 2010. he base power sales tariff in the 30-year power purchase agreement with EDC was set at $73.5/MWh. The cost of the project is estimated at $558 million. The China Export-Import Bank agreed to extend $412 million of concessional financing in 2009.</t>
  </si>
  <si>
    <t>Hydrolancang International, Royal Group</t>
  </si>
  <si>
    <t>Sinohydro has been reseaching project feasibility since 2007.
Unlike many countries in sub-Saharan Africa, Ivory Coast has reliable power supply and exports electricity to Ghana, Burkina Faso, Benin, Togo and Mali. Beijing agreed to lend CFA 239 billion (€365 million) for the project at an interest rate of 2% over 20 years with a nine year period of grace. The remaining CFA 92 billion will be paid by Ivory Coast. France's Alstom had long hoped to be tapped for the contract but energy minister Adama Toungara had to decide in favour of the Chinese, given that their terms were so generous.</t>
  </si>
  <si>
    <t>Canadian International Development Agency</t>
  </si>
  <si>
    <t>Belize Electric Company Limited (BECOL), Belizze Electricity Ltd (BEL)</t>
  </si>
  <si>
    <t>National Development Fund of Botswana Government</t>
  </si>
  <si>
    <t>Ulu Tudong Dam</t>
  </si>
  <si>
    <t> Ministry of Development of Brunei</t>
  </si>
  <si>
    <t xml:space="preserve">Government funds </t>
  </si>
  <si>
    <t>Ministry of Power &amp; Water Resources of Cameroon</t>
  </si>
  <si>
    <t>Exim Bank</t>
  </si>
  <si>
    <t>Ministry of Energy</t>
  </si>
  <si>
    <t>Djiploho / Djibloho</t>
  </si>
  <si>
    <t>Wele River</t>
  </si>
  <si>
    <t>Ministry of Mine, Industry and Energy</t>
  </si>
  <si>
    <t>Nile River ( Upper Stream of Tekezé River?)</t>
  </si>
  <si>
    <t xml:space="preserve">Ethiopian Government (China Exim Bank?) </t>
  </si>
  <si>
    <t xml:space="preserve">Ethiopian Electric Power Corporation </t>
  </si>
  <si>
    <t xml:space="preserve">Ministry of Mining, Energy, Oil and Water Resources </t>
  </si>
  <si>
    <t>Ministry of public works</t>
  </si>
  <si>
    <t>Chinaa Exim Bank</t>
  </si>
  <si>
    <t>Government of Iran, TR-WB</t>
  </si>
  <si>
    <t>Bas-Sassandra</t>
  </si>
  <si>
    <t>Sinohydro Malaysia JV, Sarawak Hidro</t>
  </si>
  <si>
    <t>China Exim Bank, Government of Malaysia</t>
  </si>
  <si>
    <t xml:space="preserve"> World Bank, European Investment Bank (EIB), Société de Gestion du Barrage de Manantali (SOGEM)</t>
  </si>
  <si>
    <t>Societe de Gestion de L'Energie de Manatali (SOGEM)</t>
  </si>
  <si>
    <t>Ministry of Electric Power, China International Trust and Investment Co. (CITIC), Hydro Power Generating Enterprise</t>
  </si>
  <si>
    <t>China Exim Bank ($200 million preferential interest rate loan), Citic; China Power Investment Co, Sinohydro</t>
  </si>
  <si>
    <t>Shikta Project (Sikta)</t>
  </si>
  <si>
    <t>Ministry of Water Resources of Nepal</t>
  </si>
  <si>
    <t>Sindh</t>
  </si>
  <si>
    <t>China EXIM Bank; Pakistan Government, WAPDA</t>
  </si>
  <si>
    <t>Pakistan Water and Power Development Authority (WAPDA), Housing Enterprises</t>
  </si>
  <si>
    <t xml:space="preserve">WAPDA, IDB </t>
  </si>
  <si>
    <t xml:space="preserve">WB, ADB, JBIC, KfW, EIB &amp; IDB </t>
  </si>
  <si>
    <t>Pakistan Water and Power Development Authority (WAPDA)</t>
  </si>
  <si>
    <t>Gomal Zam River</t>
  </si>
  <si>
    <t>Pakistan President Fund, USAID</t>
  </si>
  <si>
    <t>Chao Phraya Hydropower Station</t>
  </si>
  <si>
    <t>EGAT Funds</t>
  </si>
  <si>
    <t>Electricity Generating Authority of Thailand (EGAT)</t>
  </si>
  <si>
    <t>State-owned power utility of Vietnam (EVN)</t>
  </si>
  <si>
    <t>Zambia Electricity Supply Corporation (ZESCO)</t>
  </si>
  <si>
    <t>India Exim Bank, African Development Bank (AFDB)</t>
  </si>
  <si>
    <t>1977 (2015)</t>
  </si>
  <si>
    <t>China Exim Bank, Arab funders, Sudanese Government</t>
  </si>
  <si>
    <t>Dams Implementation Unit (DIU), Government of Sudan</t>
  </si>
  <si>
    <t>Serbia</t>
  </si>
  <si>
    <t>Ulog Hydropower Plant Project</t>
  </si>
  <si>
    <t xml:space="preserve">EFT Group (Serbian) </t>
  </si>
  <si>
    <t>42 months</t>
  </si>
  <si>
    <t>El Taref Province</t>
  </si>
  <si>
    <t>Bougous River</t>
  </si>
  <si>
    <t>Bougous Dam</t>
  </si>
  <si>
    <t>Ministry of Water Resources of Algeria (Dam &amp; Water Diversion Bureau)</t>
  </si>
  <si>
    <t>塞桑河下游2号</t>
  </si>
  <si>
    <t>柴阿润水电站</t>
  </si>
  <si>
    <t>Cabinet decided to revoke the license for the dam - July 2011. Currently in limbo, CTGC seems to be losing interest.</t>
  </si>
  <si>
    <t>As of May 7, 2013, WAPDA has completed detailed engineering design and tender documents and will soon initiate the process to undertake construction.</t>
  </si>
  <si>
    <t>US funding the feasibility studies</t>
  </si>
  <si>
    <t>Project start date delayed to March 2015. The Economic Development and Cooperation Fund (EDCF), the South Korean aid agency that manages Korea's Exim Bank, blamed the poor performance of the Chinese contractor assigned to do the civil works including digging the tunnel for the delay. In its assessment report after the field visit, the EDCF said that the delay in civil works had affected the electro-mechanical works too.
The Korean assessment found out that the civil works preceding the electro-mechanical works had been delayed due to the contractor's "low priority, less profitability" attitude. Chinese contractor China Gezhouba Water and Power (Group) Company is doing the civil works that include building the intake, penstock tunnel and powerhouse.Contract payment problems - work suspended in 2011 February</t>
  </si>
  <si>
    <t>2016-17</t>
  </si>
  <si>
    <t>So far nearly 60% completed, now to be completed in 2016-17.</t>
  </si>
  <si>
    <t>Work not started yet, contract awarded in September 2010, but cancelled later, now awaiting approval of revised PC-I lying with ECNEC since November 2011. Initial cost Rs 2.1 b, revised to Rs 11.7 b.</t>
  </si>
  <si>
    <t>48 families</t>
  </si>
  <si>
    <t>Kithulgala</t>
  </si>
  <si>
    <t>ICBC, Hatton National Bank</t>
  </si>
  <si>
    <t>Reventazón River</t>
  </si>
  <si>
    <t>Financing - $800 million from IAD and EIB; remaining $300-400 million from Sinohydro if it wins the bid (possibly to come from China EXIM bank). February 2013, the Instituto Costarricense de Electricidad is putting out to tender the purchase of transformers for the Reventazon Hydroelectric Project.</t>
  </si>
  <si>
    <t>Reventazón (Guayabo) project</t>
  </si>
  <si>
    <t>Sopladora</t>
  </si>
  <si>
    <t xml:space="preserve">Azuay and El Oro </t>
  </si>
  <si>
    <t>The government of Ecuador has secured a credit facility of $312.5m from the Export-Import Bank of China for its Minas-San Francisco hydroelectric project.</t>
  </si>
  <si>
    <t>Inter-American Development Bank (IDB),  China Development Bank; Low Carbon Development Strategy Fund</t>
  </si>
  <si>
    <t>Kampot</t>
  </si>
  <si>
    <t>Se San River</t>
  </si>
  <si>
    <t>Upper Trishuli 3 'A'</t>
  </si>
  <si>
    <t>Upper Trishuli  3 "B"</t>
  </si>
  <si>
    <t>Gilgit-Baltistan region, Kashmir</t>
  </si>
  <si>
    <t>China International Water and Electric Corporation, Sinohydro</t>
  </si>
  <si>
    <t>China Exim signed a $448 million loan for the project in May 2013</t>
  </si>
  <si>
    <t>Contracted sum reported is N162.9 billion</t>
  </si>
  <si>
    <t>Expected to be BOT project with 15% contribution from the Chinese parties. Of the Chinese company shares - When completed, Mambilla will become the largest single hydro power project in the country; the proposed contracting structure for Mambilla stipulates that Messrs Sinohydro will cover 70 per cent of the project while Messrs CGGC Limited (China Gezhouba Group Company) covers 30 percent of the project scope.</t>
  </si>
  <si>
    <t>Dams with Chinese involvement which were completed before 2000, commencement of China's "Going Out" Policy</t>
  </si>
  <si>
    <t>Shwegyin/Kyauk Nagar Dam</t>
  </si>
  <si>
    <t>Shilka</t>
  </si>
  <si>
    <t xml:space="preserve">Bouenza River </t>
  </si>
  <si>
    <t>Large</t>
  </si>
  <si>
    <t>Zhenwei and Weihai International Economic Technical Cooperative (Weitc)</t>
  </si>
  <si>
    <t>Primary</t>
  </si>
  <si>
    <t>Agua Zarca</t>
  </si>
  <si>
    <t>阿瓜萨卡</t>
  </si>
  <si>
    <t>Santa Barbara</t>
  </si>
  <si>
    <t>DESA</t>
  </si>
  <si>
    <t>Astaldi, FCC</t>
  </si>
  <si>
    <t>楚卡斯</t>
  </si>
  <si>
    <t>Santo Domingo</t>
  </si>
  <si>
    <t>伊泰兹</t>
  </si>
  <si>
    <t>卡里巴北岸电站</t>
  </si>
  <si>
    <t>上塔马克西</t>
  </si>
  <si>
    <t>库里卡尼</t>
  </si>
  <si>
    <t>Kulekhani III</t>
  </si>
  <si>
    <t>Nepal Government</t>
  </si>
  <si>
    <t>莫迪水电站</t>
  </si>
  <si>
    <t>Ilam</t>
  </si>
  <si>
    <t>伊拉姆</t>
  </si>
  <si>
    <t xml:space="preserve"> 迪克戈洪/博茨瓦纳迪卡通大坝</t>
  </si>
  <si>
    <t>Vaca Hydroelectric Project</t>
  </si>
  <si>
    <t>瓦卡水电站</t>
  </si>
  <si>
    <t>曼格拉</t>
  </si>
  <si>
    <t>Reinstatement of Buangza Hydro Plant</t>
  </si>
  <si>
    <t>布昂扎水电站</t>
  </si>
  <si>
    <t>Middle Bhotekoshi Hydropower Project</t>
  </si>
  <si>
    <r>
      <rPr>
        <sz val="10"/>
        <rFont val="Arial"/>
        <family val="2"/>
      </rPr>
      <t>45</t>
    </r>
    <r>
      <rPr>
        <sz val="10"/>
        <rFont val="Arial"/>
        <family val="2"/>
      </rPr>
      <t xml:space="preserve"> MW</t>
    </r>
  </si>
  <si>
    <t>Panda Energy International (US)</t>
  </si>
  <si>
    <t>Hydrochina Zhongnan (design)</t>
  </si>
  <si>
    <t>Bhote Koshi Power Company Pvt. Ltd.</t>
  </si>
  <si>
    <t>BOT contract</t>
  </si>
  <si>
    <t>Baligatan Hydropower Station</t>
  </si>
  <si>
    <t>Magat River</t>
  </si>
  <si>
    <t>China National Electrical Equipment Corporation</t>
  </si>
  <si>
    <t>630 MW</t>
  </si>
  <si>
    <t>Karacaoren Hydropower Station</t>
  </si>
  <si>
    <t>Karacaoren River</t>
  </si>
  <si>
    <t>47 MW</t>
  </si>
  <si>
    <t>Menderes, near Denizli</t>
  </si>
  <si>
    <t>62 MW</t>
  </si>
  <si>
    <t>Wilaya of Mila</t>
  </si>
  <si>
    <t>Beniharon Hydropower Station</t>
  </si>
  <si>
    <t>El Kebir</t>
  </si>
  <si>
    <t>Hydropower; Irrigation; water supply</t>
  </si>
  <si>
    <t>Agence Nationale des Barrages</t>
  </si>
  <si>
    <t>International Water Power &amp; Dam Construction 2012 Yearbook</t>
  </si>
  <si>
    <t>Yatsauk Township, Shan State</t>
  </si>
  <si>
    <t>Zawgyi 2</t>
  </si>
  <si>
    <t>Irrawaddy</t>
  </si>
  <si>
    <t>12 MW</t>
  </si>
  <si>
    <t>Irrigation Department</t>
  </si>
  <si>
    <t>1994/5</t>
  </si>
  <si>
    <t>YMEC provided turbines for this project in 1992</t>
  </si>
  <si>
    <t>300 MW</t>
  </si>
  <si>
    <t>60 MW</t>
  </si>
  <si>
    <t>2400 MW</t>
  </si>
  <si>
    <t>Chilime Hydropower Company</t>
  </si>
  <si>
    <t>950 MW</t>
  </si>
  <si>
    <t>The Federal Executive Council (FEC) on Wednesday approved a N162.990 billion contract for the construction of 700 megawatts Zungeru hydro-electric power project in Niger State.</t>
  </si>
  <si>
    <t>120 MW</t>
  </si>
  <si>
    <t>India Exim Bank</t>
  </si>
  <si>
    <t>1977 (2013)</t>
  </si>
  <si>
    <t>Dams before 2000</t>
  </si>
  <si>
    <t>Dams after 2000</t>
  </si>
  <si>
    <t>Based on dams built after 2000 - adoption of China's going out policy</t>
  </si>
  <si>
    <t>GMR (India)</t>
  </si>
  <si>
    <t xml:space="preserve">Following widespread criticism, the Nepal Electricity Authority (NEA) board on June 12, 2013, withdrew its earlier decision to upgrade the capacity of Upper Trishuli 3 'A' from 60 to 90 MW
</t>
  </si>
  <si>
    <t>Began commercial operation in the first week of March 2013.</t>
  </si>
  <si>
    <t xml:space="preserve">The command area of the dam would be 36,000 acres, which would be irrigated at High Efficiency Irrigation System (HEIS), a modern technique of irrigation which is being introduced for the first time in the country. </t>
  </si>
  <si>
    <t>China Development Bank; USAID</t>
  </si>
  <si>
    <t>Kreditanstalt fur Wiederaufbau (German development bank)</t>
  </si>
  <si>
    <t>Russia has also expressed interest in the proejct.</t>
  </si>
  <si>
    <t>Water level rose to 1170.4 ft due to melting glacier in June 2013.</t>
  </si>
  <si>
    <t>The main aim of the project is to provide irrigation water facilities to 81,442 hectares of land in the Dry Zone. Around 100,000 families, especially the agricultural and inland fishery communities, are expected to benefit from the project. In addition to local staff, nearly 125 Chinese nationals work at the site as technical and technological hands.</t>
  </si>
  <si>
    <t>1,581 families will have to be resettled. 221 families had been resettled by June 2013.</t>
  </si>
  <si>
    <t>Feasibility study to come up with development plans on navigation, power generation and flood prevention. 
Cormagdalena is also expected to publish the draft tender rules on September 2, 2013, for an improved navigation project.</t>
  </si>
  <si>
    <t>Napo and Sucumbios</t>
  </si>
  <si>
    <t>Began assembly of the first of eight turbo generators during week of June 18, 2013. Involves 4947 workers.</t>
  </si>
  <si>
    <t>Acero de los Andes</t>
  </si>
  <si>
    <t>Contract signed January 2012. Harbin Electric International has signed an agreement with Acero de los Andes that would supply it with steel pipes for the hydroelectric utility Minas San Francisco. Acero plans to deliver within 300 days some 2,500 m tons of pipes under the US$6mil contract adding to the expected US$12mil - US$14mil turnover in 2013.</t>
  </si>
  <si>
    <t>Olancho</t>
  </si>
  <si>
    <t>This project will displace many of the communities, and privatise and reduce access to their water and territory. Like many such projects in the region, it was initiated without their proper consultation and consent, breaking international laws. In order to have their voice heard, the Lenca population have since April 2013 set up a permanent road block on the entry to the construction site, manned 24/7 by members of their communities, and with support from COPINH.</t>
  </si>
  <si>
    <t xml:space="preserve">FICOHSA </t>
  </si>
  <si>
    <t>Gualcarque River</t>
  </si>
  <si>
    <t>http://www.avaaz.org/en/petition/Justice_in_Honduras_for_Berta_Caceres_of_COPINH_and_the_indigenous_Lenca_in_their_struggles_to_defend_their_lands/?copy;
http://www.enca.org.uk/flightlesstravel-honduras-COPINH.htm</t>
  </si>
  <si>
    <t>Amnesty International, Human Rights Watch, the International Federation of Human Rights, and COFADEH (Committee of Relatives of the Disappeared in Honduras)</t>
  </si>
  <si>
    <t>Taishyr Hydropower Project (Ulaanboom)</t>
  </si>
  <si>
    <t>200 MW</t>
  </si>
  <si>
    <t>150 MW</t>
  </si>
  <si>
    <t>Andijan hydro plant</t>
  </si>
  <si>
    <t>50 MW</t>
  </si>
  <si>
    <t>Akhangaran Hydropower Project</t>
  </si>
  <si>
    <t>21 MW</t>
  </si>
  <si>
    <t>1305 MW</t>
  </si>
  <si>
    <t>750 MW</t>
  </si>
  <si>
    <t>254 MW</t>
  </si>
  <si>
    <t>Official visit from Chinese side is planned for the fall 2013. The contract is expected to be signed then. Preliminary MOU signed 2008</t>
  </si>
  <si>
    <t>Bokeo</t>
  </si>
  <si>
    <t>Huaneng Lancang River Hydropower Company, 
Yunnan Joint Development Corporation [Yunnan Power Grid Corporation, Yunnan Machinery Export Import Company, Yunnan Huaneng Lancang River Hydropower Company]</t>
  </si>
  <si>
    <t>Sinohydro's contract is valued at $92,360,000. It is the first contract that Sinohydro has won on a competitive basis in Latin America. (楚卡斯水电站项目位于哥斯达黎加首都圣何塞以南40公里的塔古拉斯河上，项目业主为意大利电力公司艾奈（ENEL）)</t>
  </si>
  <si>
    <t>Construction to have been completed in 2007 (but there may have been funding issues). Japan is buying CDM credits from the project.</t>
  </si>
  <si>
    <t>Upper Tama Koshi Hydro Project</t>
  </si>
  <si>
    <t>Keyal Khwar Hydropower Project</t>
  </si>
  <si>
    <t>Khan Khewar River (tributary to Indian River)</t>
  </si>
  <si>
    <t>Moukoukou Dam (repairs)</t>
  </si>
  <si>
    <t xml:space="preserve">Bouenza River </t>
  </si>
  <si>
    <t>Zhenwei and Weihai International Economic Technical Cooperative (Weitc)</t>
  </si>
  <si>
    <t>Akhangaran Hydropower Project</t>
  </si>
  <si>
    <t>Andijan hydro plant</t>
  </si>
  <si>
    <t>Gurara</t>
  </si>
  <si>
    <t>Niger, Kaduna</t>
  </si>
  <si>
    <t>AMA Investment and Infrastructure Holidings, Sinohydro</t>
  </si>
  <si>
    <t>MOU Signed in July 2013</t>
  </si>
  <si>
    <t>Plagued by delays including from opposition by the local community.</t>
  </si>
  <si>
    <t>Uganda</t>
  </si>
  <si>
    <t>Ayago HPP</t>
  </si>
  <si>
    <t>Ayago</t>
  </si>
  <si>
    <t>The ministry of Energy claimed that the Japanese had pulled out of the study "due to the perceived adverse environmental impacts" that could manifest themselves once the project kicks off. A document seen by this newspaper indicates that the $1.9 billion project along River Ayago, and straddles the Murchison Falls National Park, would affect the daytime habitat of the hippopotami "permanently".</t>
  </si>
  <si>
    <t>Karuma</t>
  </si>
  <si>
    <t>China Exim Bank, Ugandan Government</t>
  </si>
  <si>
    <t>Kiryandongo</t>
  </si>
  <si>
    <t>Nile</t>
  </si>
  <si>
    <t>621 people to be affected, 478 to be fully compensated.</t>
  </si>
  <si>
    <t>Isimba</t>
  </si>
  <si>
    <t>曼栋水电</t>
  </si>
  <si>
    <t>Argentina</t>
  </si>
  <si>
    <t>Santa Cruz</t>
  </si>
  <si>
    <t>China Development Bank, Bank of Communications</t>
  </si>
  <si>
    <t>Gezhouba, Electroingenieria SA, 
Hidrocuyo SA</t>
  </si>
  <si>
    <t xml:space="preserve">Néstor Kirchner-Jorge Cepernic </t>
  </si>
  <si>
    <t>SK Hydro</t>
  </si>
  <si>
    <t>Maneshra</t>
  </si>
  <si>
    <t>China Southern Power Grid, Three Gorges Company, Power Machines Company (Russia) joint venture with Zhejiang Fuchunjiang Hydropower Equipment for turbines.</t>
  </si>
  <si>
    <t>In December 2005, EGAT signed an agreement with the department to develop the project. SinoHydro later joined the consortium in June 2006. The recent MoA was signed on April 24 2010 in Nay Pyi Taw. A feasibility study and detailed design report were completed in August and September 2007 respectively but construction work is still yet to get underway. It is now in the process of EIA. The dam was originally expected to begin generating electricity in 2015 or 2016. New MOU was signed in 2010 on the joint implementation of the Hatgyi dam</t>
  </si>
  <si>
    <t xml:space="preserve">Sinohydro </t>
  </si>
  <si>
    <t>Sinohydro Co, Thailand's EGAT and
Goldwater Resources Ltd, International Group of Entrepreneurs Co Ltd (IGE) and Shwe Taung Co from Myanmar.</t>
  </si>
  <si>
    <t xml:space="preserve">CHMC won BOT contract in 2008. . The Cambodian Tatay Hydropower Company is owned by the Beijing Sanlian International Investment Company. Beijing Sanlian includes the state-linked CHMC, CHINT and HydroChina.  Gezhouba won the contruction contract with value of $275M in Feb 2010. Projected annual average output of 850 GWh from the three-set project will be sold into the Phnom Penh and Battambang grids with the base power tariff in the 37-year power purchase agreement being set at $74.5/MWh. </t>
  </si>
  <si>
    <t>Gezhouba won bid in Feb 2010. November 5 2010, Gezhouba news article reports EXIM bank study of construction site</t>
  </si>
  <si>
    <t>达岱水电站</t>
  </si>
  <si>
    <t>Lao</t>
  </si>
  <si>
    <t>Nam Sane</t>
  </si>
  <si>
    <t>南杉</t>
  </si>
  <si>
    <t>Dongfang signed EPC contract in Sept, 2012. Sinohydro won the construction contract of 3B in March, 2013</t>
  </si>
  <si>
    <t>Under Contruction</t>
  </si>
  <si>
    <t>Hydropower &amp; water supply</t>
  </si>
  <si>
    <t>真纳</t>
  </si>
  <si>
    <t>CEEC, Dongfang Electric Corporation, MWH, Hydro China (CMECC - design and investigation)</t>
  </si>
  <si>
    <t>南椰2</t>
  </si>
  <si>
    <t>宗格鲁</t>
  </si>
  <si>
    <t>阿特巴拉博达纳</t>
  </si>
  <si>
    <t>188 MW</t>
  </si>
  <si>
    <t>Tarcoles</t>
  </si>
  <si>
    <t>圣巴勃罗</t>
  </si>
  <si>
    <t>Started impounding on September 28, 2013</t>
  </si>
  <si>
    <t>15,16</t>
  </si>
  <si>
    <t>Contract signed by Sinohydro in May 2009; expected to take 38 months. World Bank $75  million and European Develop. Bank $11 million. 
Contract signed on May 2009; beat out Alstom who bid it at $175 million
Felou will be completed in 2013 and generate 59 MW which will be shared between Mali (45%), Mauritania (30%) and Senegal (25%). 
Connected to the grid and started power generation on 2013/8/20</t>
  </si>
  <si>
    <t>MOU signed October 2013. Project development had earlier involvement of the Norway Government.</t>
  </si>
  <si>
    <t>Ruhu River</t>
  </si>
  <si>
    <t>IFC
Inter-American Development Bank (IDB),
European Investment Bank
Costa Rican Government</t>
  </si>
  <si>
    <t>US$1,400 million.
The proposed IFC investment consists in a US$100 million A Loan. The remaining debt financing for the Project is expected to be provided by the Interamerican Development Bank (“IADB”) and a group of international institutional investors</t>
  </si>
  <si>
    <t>power Contruction Corporation of China
HYDROCHINA INTERNATIONAL</t>
  </si>
  <si>
    <t>7.30 million m3</t>
  </si>
  <si>
    <t>withdrawn</t>
  </si>
  <si>
    <t>China Exim Bank; Ecuador($312.5million)</t>
  </si>
  <si>
    <t>2013/11/2 The contract of Nestor Kiechner-Joyge Cepernic Dams in Argentina has been formally signed Gezhouba (with 54% holdings), Argentina Power Engneering Ltd (36%) and Argentina Hydraulic Ltd (10%). The project contract is 4.7 billion USD. This is the biggest oversea hydropower project China has ever done. The project includes financing, design, construction and 15 years operation/maintenance. China Development will finance 85% of the project cost, Bank of Communications to provide 15%, total loan period 15 years</t>
  </si>
  <si>
    <t xml:space="preserve">Gezhouba expressed interest in investing in the construction of the power plant after Deloittee contacted over 100 potenital investors. </t>
  </si>
  <si>
    <t>South-east Asia*</t>
  </si>
  <si>
    <t xml:space="preserve">Mekong Basin Countries* </t>
  </si>
  <si>
    <t>* Counted by Project entry rather than number of dams</t>
  </si>
  <si>
    <t>Size of Projects*:</t>
  </si>
  <si>
    <t>Types of Dam Projects*:</t>
  </si>
  <si>
    <t>Status*</t>
  </si>
  <si>
    <t>EPC Contract. Construction was to  begin mid-2010, costs went up due to inflation. Budget cuts in early 2013 have affected the project.</t>
  </si>
  <si>
    <t>Lesotho</t>
  </si>
  <si>
    <t>Metolong Dam</t>
  </si>
  <si>
    <t>South Phuthiatsana River</t>
  </si>
  <si>
    <t>Consolidated Consultants of Jordan (Gibb-CC JV)</t>
  </si>
  <si>
    <t>Sinohydro is the contractor for Construction of Mtolong dam and the raw water pumping station.</t>
  </si>
  <si>
    <t>During cocnstruction there was some clashes involving workers over a pay dispute (see July 2012 reporting)</t>
  </si>
  <si>
    <t>Saudi Fund for Development, Kuwait Fund for Arab Economic Development, Arab Bank for Economic in Africa, OPEC Fund for Inter Development (OFID) and the Abu Dhabi for Development to the tune of approximately M540 Million (USD 79,991,160.20). World Bank, European Investment Bank and Millennium Challenge Corporation were also cited as providing funding</t>
  </si>
  <si>
    <t>China’s Export and Import bank will provide a $319-million loan. The Infrastructure Development Bank of Zimbabwe is expected to raise $150 million.</t>
  </si>
  <si>
    <t>津巴布韦卡里巴南岸水电站工程</t>
  </si>
  <si>
    <t>Gezhouba Group Co. LTD</t>
  </si>
  <si>
    <t>Gambia River</t>
  </si>
  <si>
    <t>Three</t>
  </si>
  <si>
    <t>内斯托·基什内尔总统和豪尔赫·塞班尼克省长水电站</t>
  </si>
  <si>
    <t>Houay Lamphan Gnai River</t>
  </si>
  <si>
    <t>36 month</t>
  </si>
  <si>
    <t>Bolivia</t>
  </si>
  <si>
    <t>Rositas Hydroelectric Dam</t>
  </si>
  <si>
    <t>罗斯塔斯 项目</t>
  </si>
  <si>
    <t>Cachuela Esperanza</t>
  </si>
  <si>
    <t>HydroChina prepared the feasibility studies</t>
  </si>
  <si>
    <t>Chinese offer rejected in 2004</t>
  </si>
  <si>
    <t>Bolivar State</t>
  </si>
  <si>
    <t>Hydropower - Existing</t>
  </si>
  <si>
    <t>SE Asia</t>
  </si>
  <si>
    <t>Thuong Kon Tum Project</t>
  </si>
  <si>
    <t>Kon Tum Province</t>
  </si>
  <si>
    <t>Hydro Huadong Engineering Corporation, China Railway Construction Co Ltd.</t>
  </si>
  <si>
    <t>Chinese companies reported stopped work and left the site in August 2014 due to contractual dispute</t>
  </si>
  <si>
    <t xml:space="preserve">Jheijian Jialin Company </t>
  </si>
  <si>
    <t>Sinohydro, China Gezhouba Group, SUR Construction Plc of Ethiopia</t>
  </si>
  <si>
    <t>Geba River (tributary of Baro River)</t>
  </si>
  <si>
    <t>Brazil</t>
  </si>
  <si>
    <t>Amapa</t>
  </si>
  <si>
    <t>EDP do Brasil, China Three Gorges Corporation</t>
  </si>
  <si>
    <t>China Three Gorges Corporation, EDP</t>
  </si>
  <si>
    <t>Tele Pires River</t>
  </si>
  <si>
    <t>China International Water and Electric Corporation,  EDP Energias do Brasil, Furnas</t>
  </si>
  <si>
    <t>Dam will now be built by a firm from the UK and France. One dam in the cascade was authorized in 2006. The first turbine will generate electricity by end of 2008. The electricity will be exported to China and to factories and mining operations in Burma.</t>
  </si>
  <si>
    <t>吉布</t>
  </si>
  <si>
    <t>EPC period - 48 months (contract value 257million), handover 2014</t>
  </si>
  <si>
    <t>琼贝达拉</t>
  </si>
  <si>
    <t>Nam Ou 4</t>
  </si>
  <si>
    <t>南欧江二级</t>
  </si>
  <si>
    <t>南欧江四级</t>
  </si>
  <si>
    <t>南欧江六级</t>
  </si>
  <si>
    <t>Luang Prabang</t>
  </si>
  <si>
    <t>Phongsali</t>
  </si>
  <si>
    <t>南欧江一级</t>
  </si>
  <si>
    <t>南欧江三级</t>
  </si>
  <si>
    <t>San Jose</t>
  </si>
  <si>
    <t>Cochabamba</t>
  </si>
  <si>
    <t>圣何塞</t>
  </si>
  <si>
    <t>sinohydro resources</t>
  </si>
  <si>
    <t>feasibility study approved</t>
  </si>
  <si>
    <t>拉苏洛</t>
  </si>
  <si>
    <t>CGGC</t>
  </si>
  <si>
    <t>Muang Khong</t>
  </si>
  <si>
    <t>phase1 will be finished by May 2015</t>
  </si>
  <si>
    <t>东萨洪水电站</t>
  </si>
  <si>
    <t>Santa Cruz River</t>
  </si>
  <si>
    <t>China Development Bank, Bank of Communications, Bank of China</t>
  </si>
  <si>
    <r>
      <rPr>
        <sz val="10"/>
        <rFont val="Heiti SC Light"/>
        <family val="2"/>
      </rPr>
      <t>内斯托</t>
    </r>
    <r>
      <rPr>
        <sz val="10"/>
        <rFont val="Arial"/>
        <family val="2"/>
      </rPr>
      <t>·</t>
    </r>
    <r>
      <rPr>
        <sz val="10"/>
        <rFont val="Heiti SC Light"/>
        <family val="2"/>
      </rPr>
      <t>基什内尔总统和豪尔赫</t>
    </r>
    <r>
      <rPr>
        <sz val="10"/>
        <rFont val="Arial"/>
        <family val="2"/>
      </rPr>
      <t>·</t>
    </r>
    <r>
      <rPr>
        <sz val="10"/>
        <rFont val="Heiti SC Light"/>
        <family val="2"/>
      </rPr>
      <t>塞班尼克省长水电站(114mw,60mw)</t>
    </r>
  </si>
  <si>
    <t>BOT. But in late February the government guarantee and implementation agreement for the project went to a consortium including Royal and Hydrolancang, who are to build the plant over a five-year period and operate it for 40 years on a BOT basis.</t>
  </si>
  <si>
    <t>科卡科多新克雷水电站</t>
  </si>
  <si>
    <t>Began assembly of the first of eight turbo generators during week of June 18, 2013. Involves 4947 workers. Blocked the river on May 27, 2014</t>
  </si>
  <si>
    <t>Nam Chiane River (tributary of Nam Ngiep River)</t>
  </si>
  <si>
    <t>Power China</t>
  </si>
  <si>
    <t>signed contract</t>
  </si>
  <si>
    <t>阿贾哈拉</t>
  </si>
  <si>
    <t>8,12</t>
  </si>
  <si>
    <t>finishing the survey work</t>
  </si>
  <si>
    <t>Volta River</t>
  </si>
  <si>
    <t>加纳P7</t>
  </si>
  <si>
    <t>Lasolo River</t>
  </si>
  <si>
    <t>Jambi Province, Sumadra</t>
  </si>
  <si>
    <t>10,5</t>
  </si>
  <si>
    <t>signed MOU with SHT in April,2014</t>
  </si>
  <si>
    <t>doing feasibility and EIA</t>
  </si>
  <si>
    <t>Contract signed on April 21th 2014.</t>
  </si>
  <si>
    <t>storing water</t>
  </si>
  <si>
    <t>2011.Nov.8th</t>
  </si>
  <si>
    <t>南欧江五级</t>
  </si>
  <si>
    <t>feasibility study report got approved for Nam Ou1,3,4  in April. 2014</t>
  </si>
  <si>
    <t>Oudomxay</t>
  </si>
  <si>
    <t>Central province</t>
  </si>
  <si>
    <t>2012.Aug.1</t>
  </si>
  <si>
    <t>甘再水电站</t>
  </si>
  <si>
    <t>Cayo</t>
  </si>
  <si>
    <t>卡丘埃拉水电站</t>
  </si>
  <si>
    <t>Empresa Nacional de Electricidad(ENDE)</t>
  </si>
  <si>
    <t>Beni</t>
  </si>
  <si>
    <t>East China</t>
  </si>
  <si>
    <t>China International Water and Electric Corporation(Three Gorges Corperation)</t>
  </si>
  <si>
    <t>TP水电站</t>
  </si>
  <si>
    <t>Corporación Eléctrica del Ecuador (CELEC EP)</t>
  </si>
  <si>
    <t>美纳斯水电站</t>
  </si>
  <si>
    <t>China National Electric Engineering</t>
  </si>
  <si>
    <t>默坎水电站</t>
  </si>
  <si>
    <t>Rio Jubones</t>
  </si>
  <si>
    <t>signed EPC with Hydrochina in 2011. extended the contract  from 115MW to 180MW in 2014, Mar. adding USD60m.</t>
  </si>
  <si>
    <t>德尔西水电站</t>
  </si>
  <si>
    <t>e</t>
  </si>
  <si>
    <t>Zamora River</t>
  </si>
  <si>
    <t>Zamora Chinchipe</t>
  </si>
  <si>
    <t>基霍斯水电站</t>
  </si>
  <si>
    <t>Hidorequicoccio,Pichincha Province</t>
  </si>
  <si>
    <t>Fundraising Term Sheet was signed in Headquator of Bank of China in May,2014.Hydrochina singed EPC contract in Jan.2014.</t>
  </si>
  <si>
    <t>Guaillabamba River</t>
  </si>
  <si>
    <t>China National Electric Equipment Corporation (CNEEC)</t>
  </si>
  <si>
    <t>Empresa Electrica del Ecuador</t>
  </si>
  <si>
    <t>CNEEC sIgned EPC contract with Empresa Electrica del Ecuador in Nov.2011. no news later on..</t>
  </si>
  <si>
    <t>艾美拉水电站</t>
  </si>
  <si>
    <t>signed contract in Oct.2012.</t>
  </si>
  <si>
    <t>Barinas State</t>
  </si>
  <si>
    <t>古里水电站增容改造项目</t>
  </si>
  <si>
    <t>Huanza Hydropower Project</t>
  </si>
  <si>
    <t>transfer to the client in July 2014</t>
  </si>
  <si>
    <t>霍扎水电站</t>
  </si>
  <si>
    <t>UEPER/ENEE</t>
  </si>
  <si>
    <t>Dam design report got approved by ENEE in Aug.2014. Phase 1 finished, phase 2 is under preparation. work site preparation begin first quarter 2011- contract for this worth around $50 million - The contract covers the preparatory phase for the Patuca III power plant
and includes the building of the tunnel diverting river water,construction of a camp, the building of access roads and construction ofa quarry, the manager of Honduran state-owned utility ENEE, Roberto Martinez Lozano, said.
second phase contract negotiations in October 2011</t>
  </si>
  <si>
    <t>洪都拉斯 帕图卡Ⅲ水电</t>
  </si>
  <si>
    <t>Powerchina signed contract with DESA in 2012.</t>
  </si>
  <si>
    <t>500-600</t>
  </si>
  <si>
    <t>Russian businessman Oleg Deripaska’s En+ Group</t>
  </si>
  <si>
    <t>cut off the river in Jan. 2014. All three companies have been shortlisted for the project</t>
  </si>
  <si>
    <t>利韦索</t>
  </si>
  <si>
    <t>The ground openning ceremany was done in Sep.2014.MOU signed 2011 valid until 3 December 2012. Zimbabwe originally declared Sinohydro's bid invalid but was later reinstated by a Cabinet decision of October 2012. ZESA signed a $400 million deal with Sinohydro in December 2012.</t>
  </si>
  <si>
    <t>China Africa Sunlight Energy</t>
  </si>
  <si>
    <t>China Shanghai Construction Group</t>
  </si>
  <si>
    <t xml:space="preserve"> Suspended</t>
  </si>
  <si>
    <t>塞纳1</t>
  </si>
  <si>
    <t>Chiumbe-Dala</t>
  </si>
  <si>
    <t>November 2014, A framework Facility Agreement on Suki-Kinari hydropower project between China EXIM Bank and Suki- Kinari Hydro Power Project</t>
  </si>
  <si>
    <t>China International Water and Electric Corporation, Trans Tech Pakistan</t>
  </si>
  <si>
    <t>Letter of Interest signed in November 2014</t>
  </si>
  <si>
    <t>RusHydro, China Three Gorges Project Corporation</t>
  </si>
  <si>
    <t>November 2014, Preliminary agreement signed</t>
  </si>
  <si>
    <t>RusHydro, Power China</t>
  </si>
  <si>
    <t>China Exim Bank, Citic, China Power Investment Co, Sinohydro</t>
  </si>
  <si>
    <t>China, Sur Construction</t>
  </si>
  <si>
    <t>China Exim Bank,
Nigeria Government</t>
  </si>
  <si>
    <t xml:space="preserve">China Exim Bank, Development Bank of Southern Africa </t>
  </si>
  <si>
    <t>Zambia Electricity Supply Corporation</t>
  </si>
  <si>
    <t>Kuwait Fund, Saudi Fund for Development, Government of Sri Lanka</t>
  </si>
  <si>
    <t>Ecuador North Power Company</t>
  </si>
  <si>
    <r>
      <t xml:space="preserve">Developer: </t>
    </r>
    <r>
      <rPr>
        <sz val="10"/>
        <rFont val="Lantinghei SC Demibold"/>
        <family val="2"/>
      </rPr>
      <t>厄瓜多尔北方电力公司</t>
    </r>
  </si>
  <si>
    <t>Hemang</t>
  </si>
  <si>
    <t>Pra River</t>
  </si>
  <si>
    <t>Pro River, Western region</t>
  </si>
  <si>
    <t>China Three Gorges</t>
  </si>
  <si>
    <t>Black Volta River at the Bui Gorge</t>
  </si>
  <si>
    <t>Myittha River</t>
  </si>
  <si>
    <t xml:space="preserve">敏达水电站 </t>
  </si>
  <si>
    <t>Gezhouba signed EPC contract with Ministry of Agriculture Myanmar in Aug 12,2009</t>
  </si>
  <si>
    <t>contract signed in Nov.2011</t>
  </si>
  <si>
    <t>Lengoué River</t>
  </si>
  <si>
    <t xml:space="preserve">Genale Dawa </t>
  </si>
  <si>
    <r>
      <rPr>
        <sz val="10"/>
        <rFont val="Songti SC Black"/>
        <family val="2"/>
      </rPr>
      <t>埃塞</t>
    </r>
    <r>
      <rPr>
        <sz val="10"/>
        <rFont val="Arial"/>
        <family val="2"/>
      </rPr>
      <t>GD-3</t>
    </r>
  </si>
  <si>
    <t>SOK</t>
  </si>
  <si>
    <t>GHCB, Energy China</t>
  </si>
  <si>
    <t>SOK and GHCB signed EPC contact in Sep.2014</t>
  </si>
  <si>
    <r>
      <t>Sinohydro</t>
    </r>
    <r>
      <rPr>
        <sz val="10"/>
        <rFont val="宋体"/>
        <family val="3"/>
      </rPr>
      <t>， Gezhouba</t>
    </r>
  </si>
  <si>
    <t>Lower Sesan 3</t>
  </si>
  <si>
    <t>Sinohydro Resources</t>
  </si>
  <si>
    <t>Currently undergoing feasibility study.</t>
  </si>
  <si>
    <t>Akosombo (P7) repare existing dam</t>
  </si>
  <si>
    <t>According to media reporting, the project was revised and the contract with the Chinese company was severed.</t>
  </si>
  <si>
    <t>Contract signed 3 December 2014</t>
  </si>
  <si>
    <t>Ministry of Irrigation&amp; Water Resources</t>
  </si>
  <si>
    <t>MOU signed 29 April 2011, Learned from Gezhouba in 2015 that the project was not followed up due to scope of resettlement require (10,000 people) and local people opposition. Project would have inundated part of a forest reserve.</t>
  </si>
  <si>
    <t>Gezhouba no longer persuring.</t>
  </si>
  <si>
    <t>Three Gorges/ China International Water and Electric Corporation</t>
  </si>
  <si>
    <t>Silk Road Fund</t>
  </si>
  <si>
    <t>Agreement signed April 5 2011, MOU signed April 2015</t>
  </si>
  <si>
    <t>upper Trishuli River</t>
  </si>
  <si>
    <t>Latin America</t>
  </si>
  <si>
    <t>Argentina</t>
  </si>
  <si>
    <r>
      <t>S</t>
    </r>
    <r>
      <rPr>
        <sz val="10"/>
        <rFont val="Arial"/>
        <family val="2"/>
      </rPr>
      <t>an Juan province</t>
    </r>
  </si>
  <si>
    <r>
      <t>S</t>
    </r>
    <r>
      <rPr>
        <sz val="10"/>
        <rFont val="Arial"/>
        <family val="2"/>
      </rPr>
      <t>an Juan River</t>
    </r>
  </si>
  <si>
    <r>
      <t>H</t>
    </r>
    <r>
      <rPr>
        <sz val="10"/>
        <rFont val="Arial"/>
        <family val="2"/>
      </rPr>
      <t>ydropower</t>
    </r>
  </si>
  <si>
    <t>Large</t>
  </si>
  <si>
    <t>Certain</t>
  </si>
  <si>
    <t>Proposed</t>
  </si>
  <si>
    <t>Secondary</t>
  </si>
  <si>
    <t>Panedile</t>
  </si>
  <si>
    <t>85% from PowerChina, and 15% from the Government of Argentina</t>
  </si>
  <si>
    <t>Israel</t>
  </si>
  <si>
    <t>Tahal Consulting Engineers</t>
  </si>
  <si>
    <t>Sinohydro, General Electroci</t>
  </si>
  <si>
    <t>52 month construction period.</t>
  </si>
  <si>
    <t>certain</t>
  </si>
  <si>
    <t xml:space="preserve">ICBC Bank </t>
  </si>
  <si>
    <t>Completed</t>
  </si>
  <si>
    <t>Under Construction</t>
  </si>
  <si>
    <t>China International Water &amp; Electric and China Three Gorges Corporation</t>
  </si>
  <si>
    <t>Q2 2017(Estimated)</t>
  </si>
  <si>
    <t>Q4 2024(Estimated)</t>
  </si>
  <si>
    <t>Hydrochina Corporation of China to conduct a feasibility study for this project</t>
  </si>
  <si>
    <t>Export-Import Bank of China (provide US$850 million with a reference period of 84 months (seven years) and rest ENDE will provide US$150 million)</t>
  </si>
  <si>
    <t>Under Construction</t>
  </si>
  <si>
    <t>Mato Grosso</t>
  </si>
  <si>
    <t>Ulu Tutong Dam</t>
  </si>
  <si>
    <t>Completed</t>
  </si>
  <si>
    <t>Dagwin Dam</t>
  </si>
  <si>
    <t>GawLan, Wu Zhongze, Hkan Kawn, Tongxingqiao, Lawngdin</t>
  </si>
  <si>
    <t xml:space="preserve">Under Construction </t>
  </si>
  <si>
    <t>Khaunlanphu Dam</t>
  </si>
  <si>
    <t>Hydropower</t>
  </si>
  <si>
    <t>Near Tarsanglyan Village, Tangyan Township, Shan State</t>
  </si>
  <si>
    <t>90m</t>
  </si>
  <si>
    <t>Certain</t>
  </si>
  <si>
    <t>Secondary</t>
  </si>
  <si>
    <t>4500 MW(According to the parliament) or 600 MW (According to MOU)</t>
  </si>
  <si>
    <t>600（estimated）</t>
  </si>
  <si>
    <t>120 (provided  by China Exim Bank)</t>
  </si>
  <si>
    <t>Under Construction</t>
  </si>
  <si>
    <t>wei</t>
  </si>
  <si>
    <t>Hanergy, Goldwater,Yunnan Power Grid Company
Mid-South Design and Research Institute (CHECC)</t>
  </si>
  <si>
    <t>Laiza Dam</t>
  </si>
  <si>
    <t>2021-2022</t>
  </si>
  <si>
    <t>Lembro, Lembro II (Laymyo)</t>
  </si>
  <si>
    <t>China Guodian
Burma's Electric Power Ministry No 1
Tun Thwin Mining Co Ltd</t>
  </si>
  <si>
    <t>Completed</t>
  </si>
  <si>
    <t>Nam Hkam/Hka</t>
  </si>
  <si>
    <t>Nam Lwe (Lwi) River dams (Keng Tong, Wan Ta Pin, So Lue, Mong Wa, Keng Yang, He Kou, Nam Kha, Mawlaik, Nam Tamhpak)</t>
  </si>
  <si>
    <t>Nam Tabak Hydropower Development Project</t>
  </si>
  <si>
    <t>Yunnan Hydropower Construction Company</t>
  </si>
  <si>
    <t>Suspended</t>
  </si>
  <si>
    <t>Under Construction</t>
  </si>
  <si>
    <t>N'Mai River</t>
  </si>
  <si>
    <t>Pashe</t>
  </si>
  <si>
    <t>Suspended</t>
  </si>
  <si>
    <t>Phizaw (may not be exact name)</t>
  </si>
  <si>
    <t>Saingdin</t>
  </si>
  <si>
    <t>Tha-htay Hydropower Station Project</t>
  </si>
  <si>
    <t>Suspended</t>
  </si>
  <si>
    <t>Weigyi</t>
  </si>
  <si>
    <t>Minda</t>
  </si>
  <si>
    <t>Chibwe Dam (Chipwi)</t>
  </si>
  <si>
    <t>Man Tung (Mantawng or Manton) Dam</t>
  </si>
  <si>
    <t>Under Construction</t>
  </si>
  <si>
    <t>Sambor hydropower project</t>
  </si>
  <si>
    <t>Srepok 3 Hydropower Project</t>
  </si>
  <si>
    <t>斯雷博水电站</t>
  </si>
  <si>
    <t>Stung Tatay hydropower project</t>
  </si>
  <si>
    <t xml:space="preserve">Lower Sesan 2 </t>
  </si>
  <si>
    <t xml:space="preserve">Memve'ele hydropower station </t>
  </si>
  <si>
    <t>Completed</t>
  </si>
  <si>
    <t>Lom Panger Dam</t>
  </si>
  <si>
    <t>Completed</t>
  </si>
  <si>
    <t>Boali 3 Hydropower Project</t>
  </si>
  <si>
    <t>Completed</t>
  </si>
  <si>
    <t>Zhejiang Electric Power Construction Co；  Export-Import Bank of China</t>
  </si>
  <si>
    <t>Magdalena River</t>
  </si>
  <si>
    <t>Liouesso Dam</t>
  </si>
  <si>
    <t>Completed</t>
  </si>
  <si>
    <t>Under Construction</t>
  </si>
  <si>
    <t>Chucás Hydroelectric Project</t>
  </si>
  <si>
    <t>Coca Codo Sinclair</t>
  </si>
  <si>
    <t>Completed</t>
  </si>
  <si>
    <t>Minas-San Francisco</t>
  </si>
  <si>
    <t>Completed</t>
  </si>
  <si>
    <t>Quijoas Hydroelectric Project</t>
  </si>
  <si>
    <t>老虎水电站</t>
  </si>
  <si>
    <t>Paute-Sopladora</t>
  </si>
  <si>
    <t>保特-索普拉多拉水电站</t>
  </si>
  <si>
    <t>Equatorial Guinea</t>
  </si>
  <si>
    <t>Gilgel Gibe  IV</t>
  </si>
  <si>
    <t>China Exim Bank</t>
  </si>
  <si>
    <t>Project X</t>
  </si>
  <si>
    <t>Gilgel Gibe III</t>
  </si>
  <si>
    <t>Genale Dawa III</t>
  </si>
  <si>
    <t>Completed</t>
  </si>
  <si>
    <t>Gezhouba Group Co. LTD</t>
  </si>
  <si>
    <t>Pra River at Awisam;   Central Region</t>
  </si>
  <si>
    <t>Ankobra River at Bunso; Western Region</t>
  </si>
  <si>
    <t>Hemang</t>
  </si>
  <si>
    <t>Kaleta</t>
  </si>
  <si>
    <t>CPI, CWE，Sinohydro</t>
  </si>
  <si>
    <t>Amaila Falls hydroelectric project</t>
  </si>
  <si>
    <t>Patuca III (Piedras Amarillas)</t>
  </si>
  <si>
    <t>Suspended</t>
  </si>
  <si>
    <t>Patuca II</t>
  </si>
  <si>
    <t>Jatigede Dam Project</t>
  </si>
  <si>
    <t>Completed</t>
  </si>
  <si>
    <t>Lasolo</t>
  </si>
  <si>
    <t>POWERCHINA RESOURCES LIMITED</t>
  </si>
  <si>
    <t>Moshampa Dam and Power Plant</t>
  </si>
  <si>
    <t>山帕大坝</t>
  </si>
  <si>
    <t>Chilik River Hydropower Project</t>
  </si>
  <si>
    <t>Sasamua Dam - Rehabilitation</t>
  </si>
  <si>
    <t>High Grand Falls Multi-Purpose Dam Project</t>
  </si>
  <si>
    <t>Export-Import Bank of China</t>
  </si>
  <si>
    <t>Suusamyr-Kokemeren cascade (Karakol, kokomeren-1, Kokomeren-2)</t>
  </si>
  <si>
    <t>Xieng Khouang</t>
  </si>
  <si>
    <t>Nam Sane 3</t>
  </si>
  <si>
    <t>Nam Beng</t>
  </si>
  <si>
    <r>
      <t>Nam Khan</t>
    </r>
    <r>
      <rPr>
        <sz val="10"/>
        <rFont val="Arial"/>
        <family val="2"/>
      </rPr>
      <t xml:space="preserve"> 2</t>
    </r>
  </si>
  <si>
    <t>南坎2</t>
  </si>
  <si>
    <t>北本水电项</t>
  </si>
  <si>
    <t>Sanakham</t>
  </si>
  <si>
    <t>萨拉康</t>
  </si>
  <si>
    <t>China Datang
Corporation, China Datang Overseas Investment Co., Ltd</t>
  </si>
  <si>
    <t>Under Construction</t>
  </si>
  <si>
    <t>Nam Khan 3</t>
  </si>
  <si>
    <t>Nam Ngiep 2</t>
  </si>
  <si>
    <t>Completed</t>
  </si>
  <si>
    <t>Nam Mang 1</t>
  </si>
  <si>
    <t>Nam Ou 7, Hat Hin</t>
  </si>
  <si>
    <t>CHMC</t>
  </si>
  <si>
    <t xml:space="preserve"> Japan International Cooperation Agency (JICA)</t>
  </si>
  <si>
    <t>Under Construction</t>
  </si>
  <si>
    <t>Nam Ou 3, Ngoi Nua</t>
  </si>
  <si>
    <t>Under Construction</t>
  </si>
  <si>
    <t>Nam Tha</t>
  </si>
  <si>
    <t>Under Construction</t>
  </si>
  <si>
    <t>2017.12.31</t>
  </si>
  <si>
    <t xml:space="preserve">Houay Lamphan Gnai </t>
  </si>
  <si>
    <t>老挝会兰庞雅水电站</t>
  </si>
  <si>
    <t>Completed</t>
  </si>
  <si>
    <t>Sekaman 2</t>
  </si>
  <si>
    <t>色坎曼2水电</t>
  </si>
  <si>
    <t>Houay Lamphan Gnai River</t>
  </si>
  <si>
    <t>老挝会兰庞雅下游水电站</t>
  </si>
  <si>
    <t xml:space="preserve">Down stream Houay Lamphan Gnai </t>
  </si>
  <si>
    <t xml:space="preserve">Nam Ngieb </t>
  </si>
  <si>
    <t>Under Construction</t>
  </si>
  <si>
    <t>Xepone 3</t>
  </si>
  <si>
    <t>Under Construction</t>
  </si>
  <si>
    <t>Under Construction</t>
  </si>
  <si>
    <t>Don Sahong</t>
  </si>
  <si>
    <t>Nam Chiane</t>
  </si>
  <si>
    <t>老挝南涧水电站</t>
  </si>
  <si>
    <t>Xibanghieng River Hydropower Projetcs</t>
  </si>
  <si>
    <t>湳橎</t>
  </si>
  <si>
    <t>Vardar Valley</t>
  </si>
  <si>
    <t>Kapichira II hydroelectric power station</t>
  </si>
  <si>
    <t>Completed</t>
  </si>
  <si>
    <t>Mengkuang Dam - Extension</t>
  </si>
  <si>
    <t>Under Construction（delayed）</t>
  </si>
  <si>
    <t>mid－2017</t>
  </si>
  <si>
    <t>Bengoh Water Supply Project</t>
  </si>
  <si>
    <t xml:space="preserve">Hulu Terengganu </t>
  </si>
  <si>
    <t>Kariba South Bank Expansion</t>
  </si>
  <si>
    <t>津巴布韦卡里巴南岸水电站工程</t>
  </si>
  <si>
    <t>Under Construction</t>
  </si>
  <si>
    <t>Under Construction</t>
  </si>
  <si>
    <t>Kariba North Bank Hydropower Station</t>
  </si>
  <si>
    <t>卡里巴北岸电站</t>
  </si>
  <si>
    <t xml:space="preserve">Kalungushi hydropower project </t>
  </si>
  <si>
    <t>伊泰兹</t>
  </si>
  <si>
    <t xml:space="preserve">Itezhi-Tezhi hydropower project </t>
  </si>
  <si>
    <t xml:space="preserve">Lusiwasi Extension </t>
  </si>
  <si>
    <t>Kafue Lower Gorge Power Station</t>
  </si>
  <si>
    <t>Zambia</t>
  </si>
  <si>
    <t>Zimbabwe</t>
  </si>
  <si>
    <t>Malaysia</t>
  </si>
  <si>
    <t>Malawi</t>
  </si>
  <si>
    <t>Lao PDR</t>
  </si>
  <si>
    <t>Kenya</t>
  </si>
  <si>
    <t>Baleh HP</t>
  </si>
  <si>
    <t>Linau HP</t>
  </si>
  <si>
    <t>Teluk Bahang Water Supply Project</t>
  </si>
  <si>
    <t>槟城供水工程</t>
  </si>
  <si>
    <t>Murum HP</t>
  </si>
  <si>
    <t>沐若</t>
  </si>
  <si>
    <t>Lawas HP</t>
  </si>
  <si>
    <t xml:space="preserve"> China Institute of Water Resources and Hydropower Research</t>
  </si>
  <si>
    <t>Komarnica Rivers</t>
  </si>
  <si>
    <t>Suspended</t>
  </si>
  <si>
    <t>Boa Maria Dam</t>
  </si>
  <si>
    <t>Mozambique</t>
  </si>
  <si>
    <t xml:space="preserve">China Exim Bank </t>
  </si>
  <si>
    <t>查莫里亚水电</t>
  </si>
  <si>
    <t>Chameliya Hydropower Project</t>
  </si>
  <si>
    <t>Upper Marsyangdi "A" Hydropower Station</t>
  </si>
  <si>
    <t>上马相迪A</t>
  </si>
  <si>
    <t>Kulekhani III</t>
  </si>
  <si>
    <t>库里卡尼</t>
  </si>
  <si>
    <t>Rasuwagadhi Dam</t>
  </si>
  <si>
    <t>Under Construction</t>
  </si>
  <si>
    <r>
      <t>Upper Tama K</t>
    </r>
    <r>
      <rPr>
        <sz val="10"/>
        <rFont val="Arial"/>
        <family val="2"/>
      </rPr>
      <t>oshi Hydro Project</t>
    </r>
  </si>
  <si>
    <t>上塔马克西</t>
  </si>
  <si>
    <t>Upper Trishuli  3 "B"</t>
  </si>
  <si>
    <t xml:space="preserve">China Three Gorges International </t>
  </si>
  <si>
    <t>Kandadji</t>
  </si>
  <si>
    <t>Zungeru</t>
  </si>
  <si>
    <t>Mambila</t>
  </si>
  <si>
    <t>Gomal Zam Dam</t>
  </si>
  <si>
    <t>Completed</t>
  </si>
  <si>
    <r>
      <t>Keyal Kh</t>
    </r>
    <r>
      <rPr>
        <sz val="10"/>
        <rFont val="Arial"/>
        <family val="2"/>
      </rPr>
      <t>war Hydropower Project</t>
    </r>
  </si>
  <si>
    <t xml:space="preserve">Sinohydro </t>
  </si>
  <si>
    <t>Under Construction（delayed）</t>
  </si>
  <si>
    <t>Duber Khwar Hydropower Project</t>
  </si>
  <si>
    <t>Completed</t>
  </si>
  <si>
    <t>Shounter Hydropower Project</t>
  </si>
  <si>
    <r>
      <t>Korrak</t>
    </r>
    <r>
      <rPr>
        <sz val="10"/>
        <rFont val="Arial"/>
        <family val="2"/>
      </rPr>
      <t>/Karot</t>
    </r>
    <r>
      <rPr>
        <sz val="10"/>
        <rFont val="Arial"/>
        <family val="2"/>
      </rPr>
      <t xml:space="preserve"> Hydropower Project</t>
    </r>
  </si>
  <si>
    <t>Neelum-Jhelum Dam</t>
  </si>
  <si>
    <t>Kohala Hydropower Project</t>
  </si>
  <si>
    <t xml:space="preserve">China Three Gorges Corporation (CTGC) </t>
  </si>
  <si>
    <t>Darawat Dam</t>
  </si>
  <si>
    <t>Ghabir Dam</t>
  </si>
  <si>
    <t>Punjab, Azad Jammu, Kashmir</t>
  </si>
  <si>
    <t>Laiban Dam</t>
  </si>
  <si>
    <t>Moukoukoulou Dam (repairs)</t>
  </si>
  <si>
    <t>Adjarala</t>
  </si>
  <si>
    <t>EXIM Bank</t>
  </si>
  <si>
    <t xml:space="preserve">Sinohydro </t>
  </si>
  <si>
    <t>Nizhne-Zeyskaya, Selemdzhinskaya, Giluyskaya and  Nizhne-Nimanskaya projects</t>
  </si>
  <si>
    <t>Nizhne Angarskaya HPP</t>
  </si>
  <si>
    <t>Under construction</t>
  </si>
  <si>
    <t>Leningradskaya</t>
  </si>
  <si>
    <t xml:space="preserve">Sambangalou </t>
  </si>
  <si>
    <t>Senegal</t>
  </si>
  <si>
    <t>Russia</t>
  </si>
  <si>
    <t>Republic of Togolaise and Benin</t>
  </si>
  <si>
    <t>Pakistan</t>
  </si>
  <si>
    <t>Cambodia</t>
  </si>
  <si>
    <t>Ulog Hydropower Plant Project</t>
  </si>
  <si>
    <t>Bankasoka</t>
  </si>
  <si>
    <t>Hunan Construction Engineering Group Corporation</t>
  </si>
  <si>
    <t>Moragahakanda Reservior Project</t>
  </si>
  <si>
    <t xml:space="preserve">Broadlands Hydropower Project </t>
  </si>
  <si>
    <t>Under Construction</t>
  </si>
  <si>
    <t>Under Construction</t>
  </si>
  <si>
    <t>Kaluganga</t>
  </si>
  <si>
    <t>卡鲁干葛大坝工程</t>
  </si>
  <si>
    <t>Under Construction</t>
  </si>
  <si>
    <t>Uva</t>
  </si>
  <si>
    <t>Sri Lanka</t>
  </si>
  <si>
    <t xml:space="preserve">Roseires Dam </t>
  </si>
  <si>
    <t>罗赛雷斯大坝</t>
  </si>
  <si>
    <t>Kajbar Dam</t>
  </si>
  <si>
    <t>Kilombero Hydropower Project</t>
  </si>
  <si>
    <t>Morogoro</t>
  </si>
  <si>
    <t>Tanzania</t>
  </si>
  <si>
    <t>Kebir-Gafsa Dam</t>
  </si>
  <si>
    <t>克比尔-加夫萨大坝</t>
  </si>
  <si>
    <t>Karuma</t>
  </si>
  <si>
    <t>卡鲁玛水电站</t>
  </si>
  <si>
    <t>Ayago HPP</t>
  </si>
  <si>
    <t>Barinas State irrigation project</t>
  </si>
  <si>
    <t>巴里那斯州圣多明戈河溢流坝项目</t>
  </si>
  <si>
    <t>Guri renovation project</t>
  </si>
  <si>
    <t>Song Bung 4</t>
  </si>
  <si>
    <t>松邦4水电站</t>
  </si>
  <si>
    <t>8,12</t>
  </si>
  <si>
    <t>Seo Chong Ho Hydropower Station Project</t>
  </si>
  <si>
    <t>Lao Cai/Xiaozhong Hydropower Station</t>
  </si>
  <si>
    <t>小中河水力发电站</t>
  </si>
  <si>
    <t>越南回春水电站</t>
  </si>
  <si>
    <t xml:space="preserve">WB </t>
  </si>
  <si>
    <t>Hoi Xuan hydropower project</t>
  </si>
  <si>
    <t>Vietnam</t>
  </si>
  <si>
    <t>Uganda</t>
  </si>
  <si>
    <t>Tunisia</t>
  </si>
  <si>
    <t>Sudan</t>
  </si>
  <si>
    <t>Nigeria</t>
  </si>
  <si>
    <t>Montenegro</t>
  </si>
  <si>
    <t>Mauritius</t>
  </si>
  <si>
    <t>Malaysia</t>
  </si>
  <si>
    <t>Indonesia</t>
  </si>
  <si>
    <t>Honduras</t>
  </si>
  <si>
    <t>Guinea</t>
  </si>
  <si>
    <t>Ethiopia</t>
  </si>
  <si>
    <t>EI Tigre</t>
  </si>
  <si>
    <t>Delsitanisagua</t>
  </si>
  <si>
    <t>Ecuador</t>
  </si>
  <si>
    <t>Toachi-Pilaton Hydropower Project</t>
  </si>
  <si>
    <t xml:space="preserve">Congo, Democratic Republic of </t>
  </si>
  <si>
    <t>Capulin SanPablo</t>
  </si>
  <si>
    <t>Papua New Guinea.</t>
  </si>
  <si>
    <t>Oceania</t>
  </si>
  <si>
    <t>Shenzhen Energy, Sinohydro</t>
  </si>
  <si>
    <t>Proposed</t>
  </si>
  <si>
    <t xml:space="preserve">Hydropower </t>
  </si>
  <si>
    <t>Large</t>
  </si>
  <si>
    <t>Completed</t>
  </si>
  <si>
    <t>Primary</t>
  </si>
  <si>
    <t>CGGC</t>
  </si>
  <si>
    <t>Kenya</t>
  </si>
  <si>
    <t>Africa</t>
  </si>
  <si>
    <t>Hydropower</t>
  </si>
  <si>
    <t>Large</t>
  </si>
  <si>
    <t>Sinohydro</t>
  </si>
  <si>
    <t>Sinohydro</t>
  </si>
  <si>
    <t>达苏水电站</t>
  </si>
  <si>
    <t>Congo, Democratic Republic of</t>
  </si>
  <si>
    <t>Lao PDR</t>
  </si>
  <si>
    <t>Pak Beng Mekong Dam</t>
  </si>
  <si>
    <t>Pakistan</t>
  </si>
  <si>
    <t>Dasu Hydro 1</t>
  </si>
  <si>
    <t>Luachimo</t>
  </si>
  <si>
    <t>卢阿希姆</t>
  </si>
  <si>
    <t>Ulog</t>
  </si>
  <si>
    <t>乌洛格</t>
  </si>
  <si>
    <t>Cachoeira Calderiao</t>
  </si>
  <si>
    <t>Santo Antonio do Jari</t>
  </si>
  <si>
    <t>Sao Manoel</t>
  </si>
  <si>
    <t>Chigwenge</t>
  </si>
  <si>
    <t>Kunlong Dam</t>
  </si>
  <si>
    <t>Kyee-ohn kyee-wa Dam</t>
  </si>
  <si>
    <t>Lakin Dam</t>
  </si>
  <si>
    <t>拉肯水坝</t>
  </si>
  <si>
    <t>Mawlaik hydropower
project</t>
  </si>
  <si>
    <t>茂叻</t>
  </si>
  <si>
    <t>Nam Pawn Hydropower Project (Nampun)</t>
  </si>
  <si>
    <t>Nam tamhpak Hydropower Project</t>
  </si>
  <si>
    <t>Nao Pha/ Nong Pa Dam/ Naunghpa</t>
  </si>
  <si>
    <t xml:space="preserve">Ngaw Chang Hka </t>
  </si>
  <si>
    <t>诺昌卡</t>
  </si>
  <si>
    <t>赛丁</t>
  </si>
  <si>
    <t>Tapar</t>
  </si>
  <si>
    <t>Tasang Dam</t>
  </si>
  <si>
    <t>Upper Paunglaung Dam</t>
  </si>
  <si>
    <t>邦朗上游</t>
  </si>
  <si>
    <t>Ywathit Hydropower Project</t>
  </si>
  <si>
    <t>Shweli 2</t>
  </si>
  <si>
    <t>瑞丽江</t>
  </si>
  <si>
    <t>Srepok 4 Hydropower Project</t>
  </si>
  <si>
    <r>
      <t>斯雷博</t>
    </r>
    <r>
      <rPr>
        <sz val="13"/>
        <color indexed="63"/>
        <rFont val="Arial"/>
        <family val="0"/>
      </rPr>
      <t>水电项目</t>
    </r>
  </si>
  <si>
    <t>塞桑河下游3号</t>
  </si>
  <si>
    <t>Semliki</t>
  </si>
  <si>
    <t>塞姆利基</t>
  </si>
  <si>
    <t>Ivugha</t>
  </si>
  <si>
    <t>Busanga Station</t>
  </si>
  <si>
    <t>布桑加</t>
  </si>
  <si>
    <t>Zongo II Dam</t>
  </si>
  <si>
    <t>宗戈</t>
  </si>
  <si>
    <t>Reventazón (Guayabo) project</t>
  </si>
  <si>
    <t>Mians Jobones</t>
  </si>
  <si>
    <t>Halele Werabesa Dam</t>
  </si>
  <si>
    <t>Chemoga Yeda</t>
  </si>
  <si>
    <t>Geba</t>
  </si>
  <si>
    <t>Qaliwana Hydro Project</t>
  </si>
  <si>
    <t>Wailoa</t>
  </si>
  <si>
    <t>Belinga Dam</t>
  </si>
  <si>
    <t>贝林加</t>
  </si>
  <si>
    <t>Souapiti Dam</t>
  </si>
  <si>
    <t>Patuca IIA</t>
  </si>
  <si>
    <t>帕图卡II A水电站</t>
  </si>
  <si>
    <t>帕图卡II 水电站</t>
  </si>
  <si>
    <t>Langkup</t>
  </si>
  <si>
    <t>奇利克河</t>
  </si>
  <si>
    <t>Sino-Kazakh hydroelectric station "Dostyk"</t>
  </si>
  <si>
    <t>多斯托克</t>
  </si>
  <si>
    <t xml:space="preserve">Songoro hydropower plant, add-on to 60 MW Sondu Miriu Scheme </t>
  </si>
  <si>
    <t>Sarydzhaz Cascade</t>
  </si>
  <si>
    <t>萨雷札兹水电站</t>
  </si>
  <si>
    <t>Pak Lay dam</t>
  </si>
  <si>
    <t>南欧江七级</t>
  </si>
  <si>
    <t>Nam Ngum 1</t>
  </si>
  <si>
    <t>南俄1水电站水电站</t>
  </si>
  <si>
    <t>Nam Phong</t>
  </si>
  <si>
    <t>Nam Ngiep</t>
  </si>
  <si>
    <t>南佳河水电站</t>
  </si>
  <si>
    <t>Belaga HP</t>
  </si>
  <si>
    <t>美拉牙水电站</t>
  </si>
  <si>
    <t>Baram HP</t>
  </si>
  <si>
    <t>巴兰河</t>
  </si>
  <si>
    <t>Limbang HP</t>
  </si>
  <si>
    <t>林梦</t>
  </si>
  <si>
    <t>Batang Ai Extension</t>
  </si>
  <si>
    <t>老越</t>
  </si>
  <si>
    <t>Bagatelle Dam</t>
  </si>
  <si>
    <t>Upper Marsyangdi 2 Hydroelectric Project</t>
  </si>
  <si>
    <t>Upper Modi Khola Project</t>
  </si>
  <si>
    <t>Upper Trishuli 3 'A'</t>
  </si>
  <si>
    <t>West Seti Dam</t>
  </si>
  <si>
    <t>Gurara</t>
  </si>
  <si>
    <t>Dowarian Hydropower Project</t>
  </si>
  <si>
    <t>Suki Kinari</t>
  </si>
  <si>
    <t>Diamer Basha Dam</t>
  </si>
  <si>
    <t>巴沙水电站</t>
  </si>
  <si>
    <t>Bunji Dam</t>
  </si>
  <si>
    <t>Mahl</t>
  </si>
  <si>
    <t>Santa Maria Hydropower Project</t>
  </si>
  <si>
    <t>圣玛丽亚水电站</t>
  </si>
  <si>
    <t>San Roque</t>
  </si>
  <si>
    <t>圣罗克</t>
  </si>
  <si>
    <t>Diduyon Hydropower Project</t>
  </si>
  <si>
    <t>Buangza Hydropower Station</t>
  </si>
  <si>
    <t>Tarnita-Lapustesti Pump-Storage Hydropower Plant</t>
  </si>
  <si>
    <t>Gouina Hydropower Project</t>
  </si>
  <si>
    <t>Bumbuna Hydroelectric power project</t>
  </si>
  <si>
    <t>本布纳</t>
  </si>
  <si>
    <t>Biden Hydropower Project</t>
  </si>
  <si>
    <t>Yan Oya Reservior</t>
  </si>
  <si>
    <t>Shereik Hydropower projects or Sherik</t>
  </si>
  <si>
    <t>Nourobod-2 hydroelectric power plant</t>
  </si>
  <si>
    <t>基隆贝罗河</t>
  </si>
  <si>
    <t>Masigira</t>
  </si>
  <si>
    <t>Naresuan hydropower station</t>
  </si>
  <si>
    <t>那黎宣</t>
  </si>
  <si>
    <t>Isimba</t>
  </si>
  <si>
    <t>Kaniv pump storage plant</t>
  </si>
  <si>
    <t>卡尼夫</t>
  </si>
  <si>
    <t>老街</t>
  </si>
  <si>
    <t>Dak Drinh Hydropower Project</t>
  </si>
  <si>
    <t>下卡富埃峡</t>
  </si>
  <si>
    <t>Lumangwe Falls</t>
  </si>
  <si>
    <t>Batoka Gorge</t>
  </si>
  <si>
    <t>巴托卡</t>
  </si>
  <si>
    <t>Musonda Hydropower Station</t>
  </si>
  <si>
    <t>Gwayi-Shangani Dam</t>
  </si>
  <si>
    <t>El Tambolar hydropower project</t>
  </si>
  <si>
    <t>潭波拉水电站</t>
  </si>
  <si>
    <t xml:space="preserve">Ramu 2 </t>
  </si>
  <si>
    <t>Rudbar Lorestan hydropower dam</t>
  </si>
  <si>
    <t>Kitui Dam</t>
  </si>
  <si>
    <t>基图伊水电站</t>
  </si>
  <si>
    <t xml:space="preserve">Proposed </t>
  </si>
  <si>
    <t>Under Construction</t>
  </si>
  <si>
    <t>Under Construction</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</si>
</sst>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Red]\(&quot;$&quot;#,##0\)"/>
    <numFmt numFmtId="165" formatCode="\$#,##0_);[Red]\(\$#,##0\)"/>
    <numFmt numFmtId="166" formatCode="\$#,##0_);[Red]&quot;($&quot;#,##0\)"/>
    <numFmt numFmtId="167" formatCode="m/d/yy;@"/>
    <numFmt numFmtId="168" formatCode="&quot;$&quot;#,##0"/>
    <numFmt numFmtId="169" formatCode="m/d/yy\ h:mm\ AM/PM"/>
  </numFmts>
  <fonts count="117">
    <font>
      <sz val="11"/>
      <color indexed="8"/>
      <name val="宋体"/>
      <family val="2"/>
    </font>
    <font>
      <sz val="11"/>
      <color indexed="8"/>
      <name val="Calibri"/>
      <family val="2"/>
    </font>
    <font>
      <sz val="10"/>
      <name val="Arial"/>
      <family val="2"/>
    </font>
    <font>
      <sz val="11"/>
      <color indexed="9"/>
      <name val="宋体"/>
      <family val="3"/>
    </font>
    <font>
      <sz val="11"/>
      <color indexed="17"/>
      <name val="宋体"/>
      <family val="3"/>
    </font>
    <font>
      <sz val="11"/>
      <color indexed="28"/>
      <name val="宋体"/>
      <family val="3"/>
    </font>
    <font>
      <b/>
      <sz val="18"/>
      <color indexed="56"/>
      <name val="宋体"/>
      <family val="3"/>
    </font>
    <font>
      <b/>
      <sz val="15"/>
      <color indexed="56"/>
      <name val="宋体"/>
      <family val="3"/>
    </font>
    <font>
      <b/>
      <sz val="13"/>
      <color indexed="56"/>
      <name val="宋体"/>
      <family val="3"/>
    </font>
    <font>
      <b/>
      <sz val="11"/>
      <color indexed="56"/>
      <name val="宋体"/>
      <family val="3"/>
    </font>
    <font>
      <b/>
      <sz val="11"/>
      <color indexed="9"/>
      <name val="宋体"/>
      <family val="3"/>
    </font>
    <font>
      <b/>
      <sz val="11"/>
      <color indexed="8"/>
      <name val="宋体"/>
      <family val="3"/>
    </font>
    <font>
      <i/>
      <sz val="11"/>
      <color indexed="23"/>
      <name val="宋体"/>
      <family val="3"/>
    </font>
    <font>
      <sz val="11"/>
      <color indexed="10"/>
      <name val="宋体"/>
      <family val="3"/>
    </font>
    <font>
      <b/>
      <sz val="11"/>
      <color indexed="52"/>
      <name val="宋体"/>
      <family val="3"/>
    </font>
    <font>
      <sz val="11"/>
      <color indexed="62"/>
      <name val="宋体"/>
      <family val="3"/>
    </font>
    <font>
      <b/>
      <sz val="11"/>
      <color indexed="63"/>
      <name val="宋体"/>
      <family val="3"/>
    </font>
    <font>
      <sz val="11"/>
      <color indexed="60"/>
      <name val="宋体"/>
      <family val="3"/>
    </font>
    <font>
      <sz val="11"/>
      <color indexed="52"/>
      <name val="宋体"/>
      <family val="3"/>
    </font>
    <font>
      <b/>
      <sz val="10"/>
      <name val="Arial"/>
      <family val="2"/>
    </font>
    <font>
      <sz val="10"/>
      <color indexed="8"/>
      <name val="Arial"/>
      <family val="2"/>
    </font>
    <font>
      <b/>
      <sz val="20"/>
      <name val="Arial"/>
      <family val="2"/>
    </font>
    <font>
      <sz val="20"/>
      <name val="Arial"/>
      <family val="2"/>
    </font>
    <font>
      <b/>
      <sz val="10"/>
      <color indexed="8"/>
      <name val="Arial"/>
      <family val="2"/>
    </font>
    <font>
      <u val="single"/>
      <sz val="10"/>
      <color indexed="12"/>
      <name val="Arial"/>
      <family val="2"/>
    </font>
    <font>
      <u val="single"/>
      <sz val="12.5"/>
      <color indexed="39"/>
      <name val="Verdana"/>
      <family val="2"/>
    </font>
    <font>
      <sz val="11"/>
      <color indexed="8"/>
      <name val="Arial"/>
      <family val="2"/>
    </font>
    <font>
      <u val="single"/>
      <sz val="10"/>
      <color indexed="39"/>
      <name val="Arial"/>
      <family val="2"/>
    </font>
    <font>
      <sz val="10"/>
      <name val="宋体"/>
      <family val="3"/>
    </font>
    <font>
      <sz val="9"/>
      <color indexed="8"/>
      <name val="Arial"/>
      <family val="2"/>
    </font>
    <font>
      <sz val="9"/>
      <color indexed="8"/>
      <name val="宋体"/>
      <family val="3"/>
    </font>
    <font>
      <u val="single"/>
      <sz val="11"/>
      <color indexed="39"/>
      <name val="Arial"/>
      <family val="2"/>
    </font>
    <font>
      <u val="single"/>
      <sz val="10"/>
      <color indexed="39"/>
      <name val="宋体"/>
      <family val="3"/>
    </font>
    <font>
      <u val="single"/>
      <sz val="12.5"/>
      <color indexed="39"/>
      <name val="Arial"/>
      <family val="2"/>
    </font>
    <font>
      <sz val="9"/>
      <color indexed="63"/>
      <name val="Arial"/>
      <family val="2"/>
    </font>
    <font>
      <sz val="9"/>
      <color indexed="23"/>
      <name val="Arial"/>
      <family val="2"/>
    </font>
    <font>
      <sz val="10"/>
      <color indexed="18"/>
      <name val="Arial"/>
      <family val="2"/>
    </font>
    <font>
      <b/>
      <sz val="12"/>
      <name val="Times New Roman"/>
      <family val="1"/>
    </font>
    <font>
      <b/>
      <sz val="10"/>
      <name val="Verdana"/>
      <family val="2"/>
    </font>
    <font>
      <sz val="12"/>
      <name val="Times New Roman"/>
      <family val="1"/>
    </font>
    <font>
      <sz val="8"/>
      <name val="Verdana"/>
      <family val="2"/>
    </font>
    <font>
      <sz val="10"/>
      <name val="Arial Unicode MS"/>
      <family val="2"/>
    </font>
    <font>
      <b/>
      <sz val="11"/>
      <color indexed="8"/>
      <name val="Arial"/>
      <family val="2"/>
    </font>
    <font>
      <sz val="8"/>
      <name val="宋体"/>
      <family val="3"/>
    </font>
    <font>
      <sz val="15"/>
      <color indexed="8"/>
      <name val="宋体"/>
      <family val="3"/>
    </font>
    <font>
      <sz val="10"/>
      <color indexed="8"/>
      <name val="宋体"/>
      <family val="2"/>
    </font>
    <font>
      <sz val="10"/>
      <color indexed="8"/>
      <name val="Calibri"/>
      <family val="2"/>
    </font>
    <font>
      <b/>
      <sz val="11"/>
      <color indexed="10"/>
      <name val="Arial"/>
      <family val="2"/>
    </font>
    <font>
      <sz val="11"/>
      <color indexed="10"/>
      <name val="Arial"/>
      <family val="2"/>
    </font>
    <font>
      <u val="single"/>
      <sz val="11"/>
      <color indexed="20"/>
      <name val="宋体"/>
      <family val="2"/>
    </font>
    <font>
      <b/>
      <sz val="12"/>
      <color indexed="8"/>
      <name val="Arial"/>
      <family val="2"/>
    </font>
    <font>
      <sz val="11"/>
      <name val="Arial"/>
      <family val="2"/>
    </font>
    <font>
      <sz val="20"/>
      <name val="宋体"/>
      <family val="3"/>
    </font>
    <font>
      <b/>
      <sz val="8"/>
      <color indexed="8"/>
      <name val="宋体"/>
      <family val="3"/>
    </font>
    <font>
      <sz val="9"/>
      <name val="宋体"/>
      <family val="2"/>
    </font>
    <font>
      <b/>
      <sz val="9"/>
      <name val="Tahoma"/>
      <family val="2"/>
    </font>
    <font>
      <sz val="9"/>
      <name val="Tahoma"/>
      <family val="2"/>
    </font>
    <font>
      <sz val="10"/>
      <name val="Heiti SC Light"/>
      <family val="2"/>
    </font>
    <font>
      <sz val="12"/>
      <color indexed="8"/>
      <name val="华文仿宋"/>
      <family val="3"/>
    </font>
    <font>
      <sz val="10"/>
      <name val="MS Reference Sans Serif"/>
      <family val="2"/>
    </font>
    <font>
      <sz val="10"/>
      <name val="Lantinghei SC Demibold"/>
      <family val="2"/>
    </font>
    <font>
      <sz val="10"/>
      <name val="Songti SC Black"/>
      <family val="2"/>
    </font>
    <font>
      <sz val="12"/>
      <color indexed="8"/>
      <name val="Calibri"/>
      <family val="2"/>
    </font>
    <font>
      <sz val="10"/>
      <name val="ヒラギノ角ゴ ProN W3"/>
      <family val="2"/>
    </font>
    <font>
      <b/>
      <sz val="10"/>
      <name val="宋体"/>
      <family val="3"/>
    </font>
    <font>
      <sz val="9"/>
      <color indexed="63"/>
      <name val="宋体"/>
      <family val="3"/>
    </font>
    <font>
      <sz val="10"/>
      <color indexed="18"/>
      <name val="宋体"/>
      <family val="3"/>
    </font>
    <font>
      <sz val="9"/>
      <color indexed="23"/>
      <name val="宋体"/>
      <family val="3"/>
    </font>
    <font>
      <sz val="12"/>
      <color indexed="8"/>
      <name val="Times New Roman"/>
      <family val="0"/>
    </font>
    <font>
      <sz val="10.5"/>
      <color indexed="8"/>
      <name val="Arial"/>
      <family val="0"/>
    </font>
    <font>
      <b/>
      <sz val="12.1"/>
      <color indexed="23"/>
      <name val="Arial"/>
      <family val="0"/>
    </font>
    <font>
      <sz val="13"/>
      <color indexed="63"/>
      <name val="Arial"/>
      <family val="0"/>
    </font>
    <font>
      <sz val="18"/>
      <color indexed="63"/>
      <name val="Arial"/>
      <family val="0"/>
    </font>
    <font>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Segoe UI"/>
      <family val="2"/>
    </font>
    <font>
      <b/>
      <sz val="18"/>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0"/>
      <color rgb="FF000000"/>
      <name val="Arial"/>
      <family val="2"/>
    </font>
    <font>
      <sz val="10"/>
      <color theme="1"/>
      <name val="Arial"/>
      <family val="2"/>
    </font>
    <font>
      <b/>
      <sz val="10"/>
      <color theme="1"/>
      <name val="Arial"/>
      <family val="2"/>
    </font>
    <font>
      <sz val="13"/>
      <color rgb="FF333333"/>
      <name val="Arial"/>
      <family val="0"/>
    </font>
    <font>
      <sz val="18"/>
      <color rgb="FF333333"/>
      <name val="Arial"/>
      <family val="0"/>
    </font>
    <font>
      <sz val="10"/>
      <color theme="1"/>
      <name val="宋体"/>
      <family val="3"/>
    </font>
    <font>
      <b/>
      <sz val="12.1"/>
      <color rgb="FF666666"/>
      <name val="Arial"/>
      <family val="0"/>
    </font>
    <font>
      <sz val="10.5"/>
      <color rgb="FF000000"/>
      <name val="Arial"/>
      <family val="0"/>
    </font>
    <font>
      <b/>
      <sz val="8"/>
      <name val="宋体"/>
      <family val="2"/>
    </font>
  </fonts>
  <fills count="6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9"/>
        <bgColor indexed="64"/>
      </patternFill>
    </fill>
    <fill>
      <patternFill patternType="solid">
        <fgColor indexed="21"/>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26"/>
        <bgColor indexed="64"/>
      </patternFill>
    </fill>
    <fill>
      <patternFill patternType="solid">
        <fgColor indexed="22"/>
        <bgColor indexed="64"/>
      </patternFill>
    </fill>
    <fill>
      <patternFill patternType="solid">
        <fgColor indexed="43"/>
        <bgColor indexed="64"/>
      </patternFill>
    </fill>
    <fill>
      <patternFill patternType="solid">
        <fgColor indexed="22"/>
        <bgColor indexed="64"/>
      </patternFill>
    </fill>
    <fill>
      <patternFill patternType="solid">
        <fgColor indexed="47"/>
        <bgColor indexed="64"/>
      </patternFill>
    </fill>
    <fill>
      <patternFill patternType="solid">
        <fgColor indexed="43"/>
        <bgColor indexed="64"/>
      </patternFill>
    </fill>
    <fill>
      <patternFill patternType="solid">
        <fgColor indexed="29"/>
        <bgColor indexed="64"/>
      </patternFill>
    </fill>
    <fill>
      <patternFill patternType="solid">
        <fgColor indexed="29"/>
        <bgColor indexed="64"/>
      </patternFill>
    </fill>
    <fill>
      <patternFill patternType="solid">
        <fgColor indexed="47"/>
        <bgColor indexed="64"/>
      </patternFill>
    </fill>
    <fill>
      <patternFill patternType="solid">
        <fgColor indexed="9"/>
        <bgColor indexed="64"/>
      </patternFill>
    </fill>
    <fill>
      <patternFill patternType="solid">
        <fgColor theme="5"/>
        <bgColor indexed="64"/>
      </patternFill>
    </fill>
    <fill>
      <patternFill patternType="solid">
        <fgColor theme="0" tint="-0.24997000396251678"/>
        <bgColor indexed="64"/>
      </patternFill>
    </fill>
    <fill>
      <patternFill patternType="solid">
        <fgColor theme="0"/>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ck">
        <color indexed="62"/>
      </bottom>
    </border>
    <border>
      <left/>
      <right/>
      <top/>
      <bottom style="thick">
        <color indexed="22"/>
      </bottom>
    </border>
    <border>
      <left/>
      <right/>
      <top/>
      <bottom style="medium">
        <color indexed="30"/>
      </bottom>
    </border>
    <border>
      <left style="double">
        <color indexed="63"/>
      </left>
      <right style="double">
        <color indexed="63"/>
      </right>
      <top style="double">
        <color indexed="63"/>
      </top>
      <bottom style="double">
        <color indexed="63"/>
      </bottom>
    </border>
    <border>
      <left/>
      <right/>
      <top style="thin">
        <color indexed="62"/>
      </top>
      <bottom style="double">
        <color indexed="62"/>
      </bottom>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right/>
      <top/>
      <bottom style="double">
        <color indexed="52"/>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style="medium">
        <color indexed="8"/>
      </bottom>
    </border>
    <border>
      <left style="thin">
        <color indexed="8"/>
      </left>
      <right style="thin">
        <color indexed="8"/>
      </right>
      <top/>
      <bottom style="thin">
        <color indexed="8"/>
      </bottom>
    </border>
    <border>
      <left style="thin">
        <color indexed="8"/>
      </left>
      <right style="thin">
        <color indexed="8"/>
      </right>
      <top/>
      <bottom style="medium">
        <color indexed="8"/>
      </bottom>
    </border>
    <border>
      <left/>
      <right/>
      <top/>
      <bottom style="medium">
        <color indexed="8"/>
      </bottom>
    </border>
    <border>
      <left style="thin">
        <color indexed="8"/>
      </left>
      <right style="thin">
        <color indexed="8"/>
      </right>
      <top/>
      <bottom/>
    </border>
    <border>
      <left style="thin"/>
      <right style="thin"/>
      <top style="thin"/>
      <bottom style="thin"/>
    </border>
    <border>
      <left style="medium"/>
      <right/>
      <top style="medium"/>
      <bottom style="medium"/>
    </border>
    <border>
      <left/>
      <right style="medium"/>
      <top style="medium"/>
      <bottom style="medium"/>
    </border>
    <border>
      <left style="thin"/>
      <right style="medium"/>
      <top style="thin"/>
      <bottom style="thin"/>
    </border>
    <border>
      <left style="thin"/>
      <right style="medium"/>
      <top style="thin"/>
      <bottom style="medium"/>
    </border>
    <border>
      <left style="thin"/>
      <right style="medium"/>
      <top style="medium"/>
      <bottom style="thin"/>
    </border>
    <border>
      <left style="thin"/>
      <right style="medium"/>
      <top style="medium"/>
      <bottom style="medium"/>
    </border>
    <border>
      <left style="thin"/>
      <right style="thin"/>
      <top/>
      <bottom style="thin"/>
    </border>
    <border>
      <left style="thin"/>
      <right style="thin"/>
      <top style="thin"/>
      <bottom/>
    </border>
    <border>
      <left/>
      <right style="thin"/>
      <top/>
      <bottom style="thin"/>
    </border>
    <border>
      <left/>
      <right style="thin"/>
      <top/>
      <bottom/>
    </border>
    <border>
      <left/>
      <right style="thin"/>
      <top style="thin"/>
      <bottom style="thin"/>
    </border>
    <border>
      <left style="thin"/>
      <right/>
      <top style="thin"/>
      <bottom style="thin"/>
    </border>
    <border>
      <left style="thin"/>
      <right/>
      <top/>
      <bottom style="thin"/>
    </border>
    <border>
      <left style="thin"/>
      <right/>
      <top style="thin"/>
      <bottom/>
    </border>
    <border>
      <left/>
      <right/>
      <top/>
      <bottom style="thin"/>
    </border>
    <border>
      <left/>
      <right/>
      <top style="thin"/>
      <bottom style="thin"/>
    </border>
    <border>
      <left/>
      <right style="thin"/>
      <top style="thin"/>
      <bottom/>
    </border>
    <border>
      <left/>
      <right/>
      <top style="thin"/>
      <bottom/>
    </border>
    <border>
      <left style="thin"/>
      <right/>
      <top/>
      <bottom/>
    </border>
    <border>
      <left style="thin"/>
      <right style="thin"/>
      <top style="medium"/>
      <bottom style="thin"/>
    </border>
    <border>
      <left style="thin"/>
      <right style="thin"/>
      <top style="thin"/>
      <bottom style="medium"/>
    </border>
    <border>
      <left style="thin"/>
      <right style="thin"/>
      <top/>
      <bottom/>
    </border>
  </borders>
  <cellStyleXfs count="103">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1" fillId="2" borderId="0" applyNumberFormat="0" applyBorder="0" applyAlignment="0" applyProtection="0"/>
    <xf numFmtId="0" fontId="91" fillId="3" borderId="0" applyNumberFormat="0" applyBorder="0" applyAlignment="0" applyProtection="0"/>
    <xf numFmtId="0" fontId="91" fillId="4" borderId="0" applyNumberFormat="0" applyBorder="0" applyAlignment="0" applyProtection="0"/>
    <xf numFmtId="0" fontId="91" fillId="5" borderId="0" applyNumberFormat="0" applyBorder="0" applyAlignment="0" applyProtection="0"/>
    <xf numFmtId="0" fontId="91" fillId="6" borderId="0" applyNumberFormat="0" applyBorder="0" applyAlignment="0" applyProtection="0"/>
    <xf numFmtId="0" fontId="91" fillId="7" borderId="0" applyNumberFormat="0" applyBorder="0" applyAlignment="0" applyProtection="0"/>
    <xf numFmtId="0" fontId="0" fillId="8" borderId="0" applyNumberFormat="0" applyBorder="0" applyProtection="0">
      <alignment vertical="center"/>
    </xf>
    <xf numFmtId="0" fontId="0" fillId="9" borderId="0" applyNumberFormat="0" applyBorder="0" applyProtection="0">
      <alignment vertical="center"/>
    </xf>
    <xf numFmtId="0" fontId="0" fillId="10" borderId="0" applyNumberFormat="0" applyBorder="0" applyProtection="0">
      <alignment vertical="center"/>
    </xf>
    <xf numFmtId="0" fontId="0" fillId="11" borderId="0" applyNumberFormat="0" applyBorder="0" applyProtection="0">
      <alignment vertical="center"/>
    </xf>
    <xf numFmtId="0" fontId="0" fillId="12" borderId="0" applyNumberFormat="0" applyBorder="0" applyProtection="0">
      <alignment vertical="center"/>
    </xf>
    <xf numFmtId="0" fontId="0" fillId="13" borderId="0" applyNumberFormat="0" applyBorder="0" applyProtection="0">
      <alignment vertical="center"/>
    </xf>
    <xf numFmtId="0" fontId="91" fillId="14" borderId="0" applyNumberFormat="0" applyBorder="0" applyAlignment="0" applyProtection="0"/>
    <xf numFmtId="0" fontId="91" fillId="15" borderId="0" applyNumberFormat="0" applyBorder="0" applyAlignment="0" applyProtection="0"/>
    <xf numFmtId="0" fontId="91" fillId="16" borderId="0" applyNumberFormat="0" applyBorder="0" applyAlignment="0" applyProtection="0"/>
    <xf numFmtId="0" fontId="91" fillId="17" borderId="0" applyNumberFormat="0" applyBorder="0" applyAlignment="0" applyProtection="0"/>
    <xf numFmtId="0" fontId="91" fillId="18" borderId="0" applyNumberFormat="0" applyBorder="0" applyAlignment="0" applyProtection="0"/>
    <xf numFmtId="0" fontId="91" fillId="19" borderId="0" applyNumberFormat="0" applyBorder="0" applyAlignment="0" applyProtection="0"/>
    <xf numFmtId="0" fontId="0" fillId="20" borderId="0" applyNumberFormat="0" applyBorder="0" applyProtection="0">
      <alignment vertical="center"/>
    </xf>
    <xf numFmtId="0" fontId="0" fillId="21" borderId="0" applyNumberFormat="0" applyBorder="0" applyProtection="0">
      <alignment vertical="center"/>
    </xf>
    <xf numFmtId="0" fontId="0" fillId="22" borderId="0" applyNumberFormat="0" applyBorder="0" applyProtection="0">
      <alignment vertical="center"/>
    </xf>
    <xf numFmtId="0" fontId="0" fillId="11" borderId="0" applyNumberFormat="0" applyBorder="0" applyProtection="0">
      <alignment vertical="center"/>
    </xf>
    <xf numFmtId="0" fontId="0" fillId="20" borderId="0" applyNumberFormat="0" applyBorder="0" applyProtection="0">
      <alignment vertical="center"/>
    </xf>
    <xf numFmtId="0" fontId="0" fillId="23" borderId="0" applyNumberFormat="0" applyBorder="0" applyProtection="0">
      <alignment vertical="center"/>
    </xf>
    <xf numFmtId="0" fontId="92" fillId="24" borderId="0" applyNumberFormat="0" applyBorder="0" applyAlignment="0" applyProtection="0"/>
    <xf numFmtId="0" fontId="92" fillId="25" borderId="0" applyNumberFormat="0" applyBorder="0" applyAlignment="0" applyProtection="0"/>
    <xf numFmtId="0" fontId="92" fillId="26" borderId="0" applyNumberFormat="0" applyBorder="0" applyAlignment="0" applyProtection="0"/>
    <xf numFmtId="0" fontId="92" fillId="27" borderId="0" applyNumberFormat="0" applyBorder="0" applyAlignment="0" applyProtection="0"/>
    <xf numFmtId="0" fontId="92" fillId="28" borderId="0" applyNumberFormat="0" applyBorder="0" applyAlignment="0" applyProtection="0"/>
    <xf numFmtId="0" fontId="92" fillId="29" borderId="0" applyNumberFormat="0" applyBorder="0" applyAlignment="0" applyProtection="0"/>
    <xf numFmtId="0" fontId="3" fillId="30" borderId="0" applyNumberFormat="0" applyBorder="0" applyProtection="0">
      <alignment vertical="center"/>
    </xf>
    <xf numFmtId="0" fontId="3" fillId="21" borderId="0" applyNumberFormat="0" applyBorder="0" applyProtection="0">
      <alignment vertical="center"/>
    </xf>
    <xf numFmtId="0" fontId="3" fillId="22" borderId="0" applyNumberFormat="0" applyBorder="0" applyProtection="0">
      <alignment vertical="center"/>
    </xf>
    <xf numFmtId="0" fontId="3" fillId="31" borderId="0" applyNumberFormat="0" applyBorder="0" applyProtection="0">
      <alignment vertical="center"/>
    </xf>
    <xf numFmtId="0" fontId="3" fillId="32" borderId="0" applyNumberFormat="0" applyBorder="0" applyProtection="0">
      <alignment vertical="center"/>
    </xf>
    <xf numFmtId="0" fontId="3" fillId="33" borderId="0" applyNumberFormat="0" applyBorder="0" applyProtection="0">
      <alignment vertical="center"/>
    </xf>
    <xf numFmtId="0" fontId="92" fillId="34" borderId="0" applyNumberFormat="0" applyBorder="0" applyAlignment="0" applyProtection="0"/>
    <xf numFmtId="0" fontId="92" fillId="35" borderId="0" applyNumberFormat="0" applyBorder="0" applyAlignment="0" applyProtection="0"/>
    <xf numFmtId="0" fontId="92" fillId="36" borderId="0" applyNumberFormat="0" applyBorder="0" applyAlignment="0" applyProtection="0"/>
    <xf numFmtId="0" fontId="92" fillId="37" borderId="0" applyNumberFormat="0" applyBorder="0" applyAlignment="0" applyProtection="0"/>
    <xf numFmtId="0" fontId="92" fillId="38" borderId="0" applyNumberFormat="0" applyBorder="0" applyAlignment="0" applyProtection="0"/>
    <xf numFmtId="0" fontId="92" fillId="39" borderId="0" applyNumberFormat="0" applyBorder="0" applyAlignment="0" applyProtection="0"/>
    <xf numFmtId="0" fontId="93" fillId="40" borderId="0" applyNumberFormat="0" applyBorder="0" applyAlignment="0" applyProtection="0"/>
    <xf numFmtId="0" fontId="94" fillId="41" borderId="1" applyNumberFormat="0" applyAlignment="0" applyProtection="0"/>
    <xf numFmtId="0" fontId="95" fillId="42"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6" fillId="0" borderId="0" applyNumberFormat="0" applyFill="0" applyBorder="0" applyAlignment="0" applyProtection="0"/>
    <xf numFmtId="0" fontId="97" fillId="43" borderId="0" applyNumberFormat="0" applyBorder="0" applyAlignment="0" applyProtection="0"/>
    <xf numFmtId="0" fontId="98" fillId="0" borderId="3" applyNumberFormat="0" applyFill="0" applyAlignment="0" applyProtection="0"/>
    <xf numFmtId="0" fontId="99" fillId="0" borderId="4" applyNumberFormat="0" applyFill="0" applyAlignment="0" applyProtection="0"/>
    <xf numFmtId="0" fontId="100" fillId="0" borderId="5" applyNumberFormat="0" applyFill="0" applyAlignment="0" applyProtection="0"/>
    <xf numFmtId="0" fontId="100" fillId="0" borderId="0" applyNumberFormat="0" applyFill="0" applyBorder="0" applyAlignment="0" applyProtection="0"/>
    <xf numFmtId="0" fontId="25" fillId="0" borderId="0" applyNumberFormat="0" applyFill="0" applyBorder="0" applyProtection="0">
      <alignment vertical="center"/>
    </xf>
    <xf numFmtId="0" fontId="101" fillId="44" borderId="1" applyNumberFormat="0" applyAlignment="0" applyProtection="0"/>
    <xf numFmtId="0" fontId="102" fillId="0" borderId="6" applyNumberFormat="0" applyFill="0" applyAlignment="0" applyProtection="0"/>
    <xf numFmtId="0" fontId="103" fillId="45" borderId="0" applyNumberFormat="0" applyBorder="0" applyAlignment="0" applyProtection="0"/>
    <xf numFmtId="0" fontId="0" fillId="46" borderId="7" applyNumberFormat="0" applyFont="0" applyAlignment="0" applyProtection="0"/>
    <xf numFmtId="0" fontId="104" fillId="41" borderId="8" applyNumberFormat="0" applyAlignment="0" applyProtection="0"/>
    <xf numFmtId="9" fontId="0" fillId="0" borderId="0" applyFont="0" applyFill="0" applyBorder="0" applyAlignment="0" applyProtection="0"/>
    <xf numFmtId="0" fontId="105" fillId="0" borderId="0" applyNumberFormat="0" applyFill="0" applyBorder="0" applyAlignment="0" applyProtection="0"/>
    <xf numFmtId="0" fontId="106" fillId="0" borderId="9" applyNumberFormat="0" applyFill="0" applyAlignment="0" applyProtection="0"/>
    <xf numFmtId="0" fontId="107" fillId="0" borderId="0" applyNumberFormat="0" applyFill="0" applyBorder="0" applyAlignment="0" applyProtection="0"/>
    <xf numFmtId="0" fontId="4" fillId="10" borderId="0" applyNumberFormat="0" applyBorder="0" applyProtection="0">
      <alignment vertical="center"/>
    </xf>
    <xf numFmtId="0" fontId="5" fillId="9" borderId="0" applyNumberFormat="0" applyBorder="0" applyProtection="0">
      <alignment vertical="center"/>
    </xf>
    <xf numFmtId="0" fontId="3" fillId="47" borderId="0" applyNumberFormat="0" applyBorder="0" applyProtection="0">
      <alignment vertical="center"/>
    </xf>
    <xf numFmtId="0" fontId="3" fillId="48" borderId="0" applyNumberFormat="0" applyBorder="0" applyProtection="0">
      <alignment vertical="center"/>
    </xf>
    <xf numFmtId="0" fontId="3" fillId="49" borderId="0" applyNumberFormat="0" applyBorder="0" applyProtection="0">
      <alignment vertical="center"/>
    </xf>
    <xf numFmtId="0" fontId="3" fillId="31" borderId="0" applyNumberFormat="0" applyBorder="0" applyProtection="0">
      <alignment vertical="center"/>
    </xf>
    <xf numFmtId="0" fontId="3" fillId="32" borderId="0" applyNumberFormat="0" applyBorder="0" applyProtection="0">
      <alignment vertical="center"/>
    </xf>
    <xf numFmtId="0" fontId="3" fillId="50" borderId="0" applyNumberFormat="0" applyBorder="0" applyProtection="0">
      <alignment vertical="center"/>
    </xf>
    <xf numFmtId="0" fontId="6" fillId="0" borderId="0" applyNumberFormat="0" applyFill="0" applyBorder="0" applyProtection="0">
      <alignment vertical="center"/>
    </xf>
    <xf numFmtId="0" fontId="7" fillId="0" borderId="10" applyNumberFormat="0" applyFill="0" applyProtection="0">
      <alignment vertical="center"/>
    </xf>
    <xf numFmtId="0" fontId="8" fillId="0" borderId="11" applyNumberFormat="0" applyFill="0" applyProtection="0">
      <alignment vertical="center"/>
    </xf>
    <xf numFmtId="0" fontId="9" fillId="0" borderId="12" applyNumberFormat="0" applyFill="0" applyProtection="0">
      <alignment vertical="center"/>
    </xf>
    <xf numFmtId="0" fontId="9" fillId="0" borderId="0" applyNumberFormat="0" applyFill="0" applyBorder="0" applyProtection="0">
      <alignment vertical="center"/>
    </xf>
    <xf numFmtId="0" fontId="10" fillId="51" borderId="13" applyNumberFormat="0" applyProtection="0">
      <alignment vertical="center"/>
    </xf>
    <xf numFmtId="0" fontId="11" fillId="0" borderId="14" applyNumberFormat="0" applyFill="0" applyProtection="0">
      <alignment vertical="center"/>
    </xf>
    <xf numFmtId="0" fontId="0" fillId="52" borderId="15" applyNumberFormat="0" applyProtection="0">
      <alignment vertical="center"/>
    </xf>
    <xf numFmtId="0" fontId="12" fillId="0" borderId="0" applyNumberFormat="0" applyFill="0" applyBorder="0" applyProtection="0">
      <alignment vertical="center"/>
    </xf>
    <xf numFmtId="0" fontId="13" fillId="0" borderId="0" applyNumberFormat="0" applyFill="0" applyBorder="0" applyProtection="0">
      <alignment vertical="center"/>
    </xf>
    <xf numFmtId="0" fontId="14" fillId="53" borderId="16" applyNumberFormat="0" applyProtection="0">
      <alignment vertical="center"/>
    </xf>
    <xf numFmtId="0" fontId="15" fillId="13" borderId="16" applyNumberFormat="0" applyProtection="0">
      <alignment vertical="center"/>
    </xf>
    <xf numFmtId="0" fontId="16" fillId="53" borderId="17" applyNumberFormat="0" applyProtection="0">
      <alignment vertical="center"/>
    </xf>
    <xf numFmtId="0" fontId="17" fillId="54" borderId="0" applyNumberFormat="0" applyBorder="0" applyProtection="0">
      <alignment vertical="center"/>
    </xf>
    <xf numFmtId="0" fontId="18" fillId="0" borderId="18" applyNumberFormat="0" applyFill="0" applyProtection="0">
      <alignment vertical="center"/>
    </xf>
  </cellStyleXfs>
  <cellXfs count="309">
    <xf numFmtId="0" fontId="0" fillId="0" borderId="0" xfId="0" applyAlignment="1">
      <alignment vertical="center"/>
    </xf>
    <xf numFmtId="0" fontId="21" fillId="53" borderId="0" xfId="0" applyFont="1" applyFill="1" applyBorder="1" applyAlignment="1">
      <alignment horizontal="left" vertical="center"/>
    </xf>
    <xf numFmtId="0" fontId="0" fillId="0" borderId="0" xfId="0" applyAlignment="1">
      <alignment/>
    </xf>
    <xf numFmtId="0" fontId="2" fillId="0" borderId="19" xfId="0" applyFont="1" applyFill="1" applyBorder="1" applyAlignment="1">
      <alignment horizontal="center" vertical="center" wrapText="1"/>
    </xf>
    <xf numFmtId="0" fontId="19" fillId="54" borderId="20" xfId="0" applyFont="1" applyFill="1" applyBorder="1" applyAlignment="1">
      <alignment horizontal="center" vertical="center" wrapText="1"/>
    </xf>
    <xf numFmtId="0" fontId="19" fillId="10" borderId="21" xfId="0" applyFont="1" applyFill="1" applyBorder="1" applyAlignment="1">
      <alignment horizontal="center" vertical="center" wrapText="1"/>
    </xf>
    <xf numFmtId="0" fontId="2" fillId="10" borderId="21" xfId="0" applyFont="1" applyFill="1" applyBorder="1" applyAlignment="1">
      <alignment horizontal="left" vertical="center" wrapText="1"/>
    </xf>
    <xf numFmtId="0" fontId="29" fillId="10" borderId="21" xfId="0" applyFont="1" applyFill="1" applyBorder="1" applyAlignment="1">
      <alignment horizontal="left" vertical="center" wrapText="1"/>
    </xf>
    <xf numFmtId="0" fontId="2" fillId="10" borderId="21" xfId="0" applyFont="1" applyFill="1" applyBorder="1" applyAlignment="1">
      <alignment horizontal="center" vertical="center" wrapText="1"/>
    </xf>
    <xf numFmtId="0" fontId="2" fillId="10" borderId="19" xfId="0" applyFont="1" applyFill="1" applyBorder="1" applyAlignment="1">
      <alignment horizontal="left" vertical="center" wrapText="1"/>
    </xf>
    <xf numFmtId="0" fontId="30" fillId="10" borderId="19" xfId="0" applyFont="1" applyFill="1" applyBorder="1" applyAlignment="1">
      <alignment horizontal="left" vertical="center" wrapText="1"/>
    </xf>
    <xf numFmtId="0" fontId="29" fillId="10" borderId="19" xfId="0" applyFont="1" applyFill="1" applyBorder="1" applyAlignment="1">
      <alignment horizontal="left" vertical="center" wrapText="1"/>
    </xf>
    <xf numFmtId="0" fontId="27" fillId="10" borderId="19" xfId="70" applyNumberFormat="1" applyFont="1" applyFill="1" applyBorder="1" applyAlignment="1" applyProtection="1">
      <alignment horizontal="left" vertical="center" wrapText="1"/>
      <protection/>
    </xf>
    <xf numFmtId="0" fontId="31" fillId="10" borderId="19" xfId="70" applyNumberFormat="1" applyFont="1" applyFill="1" applyBorder="1" applyAlignment="1" applyProtection="1">
      <alignment horizontal="left" vertical="center" wrapText="1"/>
      <protection/>
    </xf>
    <xf numFmtId="0" fontId="32" fillId="10" borderId="19" xfId="70" applyNumberFormat="1" applyFont="1" applyFill="1" applyBorder="1" applyAlignment="1" applyProtection="1">
      <alignment horizontal="left" vertical="center" wrapText="1"/>
      <protection/>
    </xf>
    <xf numFmtId="0" fontId="2" fillId="10" borderId="20" xfId="0" applyFont="1" applyFill="1" applyBorder="1" applyAlignment="1">
      <alignment horizontal="left" vertical="center" wrapText="1"/>
    </xf>
    <xf numFmtId="0" fontId="29" fillId="10" borderId="20" xfId="0" applyFont="1" applyFill="1" applyBorder="1" applyAlignment="1">
      <alignment horizontal="left" vertical="center" wrapText="1"/>
    </xf>
    <xf numFmtId="0" fontId="31" fillId="10" borderId="20" xfId="70" applyNumberFormat="1" applyFont="1" applyFill="1" applyBorder="1" applyAlignment="1" applyProtection="1">
      <alignment horizontal="left" vertical="center" wrapText="1"/>
      <protection/>
    </xf>
    <xf numFmtId="0" fontId="2" fillId="0" borderId="22" xfId="0" applyFont="1" applyFill="1" applyBorder="1" applyAlignment="1">
      <alignment horizontal="center" vertical="center" wrapText="1"/>
    </xf>
    <xf numFmtId="0" fontId="29" fillId="0" borderId="22" xfId="0" applyFont="1" applyFill="1" applyBorder="1" applyAlignment="1">
      <alignment horizontal="center" vertical="center" wrapText="1"/>
    </xf>
    <xf numFmtId="0" fontId="31" fillId="0" borderId="22" xfId="70" applyNumberFormat="1" applyFont="1" applyFill="1" applyBorder="1" applyAlignment="1" applyProtection="1">
      <alignment horizontal="center" vertical="center" wrapText="1"/>
      <protection/>
    </xf>
    <xf numFmtId="0" fontId="19" fillId="12" borderId="21" xfId="0" applyFont="1" applyFill="1" applyBorder="1" applyAlignment="1">
      <alignment horizontal="center" vertical="center" wrapText="1"/>
    </xf>
    <xf numFmtId="0" fontId="2" fillId="12" borderId="21" xfId="0" applyFont="1" applyFill="1" applyBorder="1" applyAlignment="1">
      <alignment horizontal="center" vertical="center" wrapText="1"/>
    </xf>
    <xf numFmtId="0" fontId="29" fillId="12" borderId="21" xfId="0" applyFont="1" applyFill="1" applyBorder="1" applyAlignment="1">
      <alignment horizontal="center" vertical="center" wrapText="1"/>
    </xf>
    <xf numFmtId="0" fontId="31" fillId="12" borderId="21" xfId="70" applyNumberFormat="1" applyFont="1" applyFill="1" applyBorder="1" applyAlignment="1" applyProtection="1">
      <alignment horizontal="center" vertical="center" wrapText="1"/>
      <protection/>
    </xf>
    <xf numFmtId="0" fontId="2" fillId="12" borderId="19" xfId="0" applyFont="1" applyFill="1" applyBorder="1" applyAlignment="1">
      <alignment horizontal="center" vertical="center" wrapText="1"/>
    </xf>
    <xf numFmtId="0" fontId="29" fillId="12" borderId="19" xfId="0" applyFont="1" applyFill="1" applyBorder="1" applyAlignment="1">
      <alignment horizontal="center" vertical="center" wrapText="1"/>
    </xf>
    <xf numFmtId="0" fontId="31" fillId="12" borderId="19" xfId="70" applyNumberFormat="1" applyFont="1" applyFill="1" applyBorder="1" applyAlignment="1" applyProtection="1">
      <alignment horizontal="center" vertical="center" wrapText="1"/>
      <protection/>
    </xf>
    <xf numFmtId="0" fontId="30" fillId="12" borderId="19" xfId="0" applyFont="1" applyFill="1" applyBorder="1" applyAlignment="1">
      <alignment horizontal="center" vertical="center" wrapText="1"/>
    </xf>
    <xf numFmtId="0" fontId="2" fillId="12" borderId="20" xfId="0" applyFont="1" applyFill="1" applyBorder="1" applyAlignment="1">
      <alignment horizontal="center" vertical="center" wrapText="1"/>
    </xf>
    <xf numFmtId="0" fontId="29" fillId="12" borderId="20" xfId="0" applyFont="1" applyFill="1" applyBorder="1" applyAlignment="1">
      <alignment horizontal="center" vertical="center" wrapText="1"/>
    </xf>
    <xf numFmtId="0" fontId="31" fillId="12" borderId="20" xfId="70" applyNumberFormat="1" applyFont="1" applyFill="1" applyBorder="1" applyAlignment="1" applyProtection="1">
      <alignment horizontal="center" vertical="center" wrapText="1"/>
      <protection/>
    </xf>
    <xf numFmtId="0" fontId="19" fillId="20" borderId="21" xfId="0" applyFont="1" applyFill="1" applyBorder="1" applyAlignment="1">
      <alignment horizontal="center" vertical="center" wrapText="1"/>
    </xf>
    <xf numFmtId="0" fontId="2" fillId="20" borderId="21" xfId="0" applyFont="1" applyFill="1" applyBorder="1" applyAlignment="1">
      <alignment horizontal="center" vertical="center" wrapText="1"/>
    </xf>
    <xf numFmtId="0" fontId="29" fillId="20" borderId="21" xfId="0" applyFont="1" applyFill="1" applyBorder="1" applyAlignment="1">
      <alignment horizontal="center" vertical="center" wrapText="1"/>
    </xf>
    <xf numFmtId="0" fontId="31" fillId="20" borderId="21" xfId="70" applyNumberFormat="1" applyFont="1" applyFill="1" applyBorder="1" applyAlignment="1" applyProtection="1">
      <alignment horizontal="center" vertical="center" wrapText="1"/>
      <protection/>
    </xf>
    <xf numFmtId="0" fontId="2" fillId="20" borderId="19" xfId="0" applyFont="1" applyFill="1" applyBorder="1" applyAlignment="1">
      <alignment horizontal="center" vertical="center" wrapText="1"/>
    </xf>
    <xf numFmtId="0" fontId="29" fillId="20" borderId="19" xfId="0" applyFont="1" applyFill="1" applyBorder="1" applyAlignment="1">
      <alignment horizontal="center" vertical="center" wrapText="1"/>
    </xf>
    <xf numFmtId="0" fontId="33" fillId="20" borderId="19" xfId="70" applyNumberFormat="1" applyFont="1" applyFill="1" applyBorder="1" applyAlignment="1" applyProtection="1">
      <alignment horizontal="center" vertical="center" wrapText="1"/>
      <protection/>
    </xf>
    <xf numFmtId="0" fontId="31" fillId="20" borderId="19" xfId="70" applyNumberFormat="1" applyFont="1" applyFill="1" applyBorder="1" applyAlignment="1" applyProtection="1">
      <alignment horizontal="center" vertical="center" wrapText="1"/>
      <protection/>
    </xf>
    <xf numFmtId="0" fontId="2" fillId="20" borderId="20" xfId="0" applyFont="1" applyFill="1" applyBorder="1" applyAlignment="1">
      <alignment horizontal="center" vertical="center" wrapText="1"/>
    </xf>
    <xf numFmtId="0" fontId="29" fillId="20" borderId="20" xfId="0" applyFont="1" applyFill="1" applyBorder="1" applyAlignment="1">
      <alignment horizontal="center" vertical="center" wrapText="1"/>
    </xf>
    <xf numFmtId="0" fontId="31" fillId="20" borderId="20" xfId="70" applyNumberFormat="1" applyFont="1" applyFill="1" applyBorder="1" applyAlignment="1" applyProtection="1">
      <alignment horizontal="center" vertical="center" wrapText="1"/>
      <protection/>
    </xf>
    <xf numFmtId="0" fontId="2" fillId="0" borderId="21" xfId="0" applyFont="1" applyFill="1" applyBorder="1" applyAlignment="1">
      <alignment horizontal="center" vertical="center" wrapText="1"/>
    </xf>
    <xf numFmtId="0" fontId="37" fillId="10" borderId="23" xfId="0" applyFont="1" applyFill="1" applyBorder="1" applyAlignment="1">
      <alignment/>
    </xf>
    <xf numFmtId="0" fontId="0" fillId="10" borderId="23" xfId="0" applyFill="1" applyBorder="1" applyAlignment="1">
      <alignment/>
    </xf>
    <xf numFmtId="0" fontId="38" fillId="10" borderId="23" xfId="0" applyFont="1" applyFill="1" applyBorder="1" applyAlignment="1">
      <alignment/>
    </xf>
    <xf numFmtId="0" fontId="39" fillId="54" borderId="24" xfId="0" applyFont="1" applyFill="1" applyBorder="1" applyAlignment="1">
      <alignment/>
    </xf>
    <xf numFmtId="0" fontId="39" fillId="54" borderId="0" xfId="0" applyFont="1" applyFill="1" applyAlignment="1">
      <alignment/>
    </xf>
    <xf numFmtId="0" fontId="0" fillId="54" borderId="0" xfId="0" applyFill="1" applyAlignment="1">
      <alignment/>
    </xf>
    <xf numFmtId="0" fontId="0" fillId="0" borderId="0" xfId="0" applyAlignment="1">
      <alignment horizontal="center"/>
    </xf>
    <xf numFmtId="0" fontId="19" fillId="53" borderId="25" xfId="0" applyFont="1" applyFill="1" applyBorder="1" applyAlignment="1">
      <alignment horizontal="left" vertical="center" wrapText="1"/>
    </xf>
    <xf numFmtId="0" fontId="20" fillId="0" borderId="25" xfId="0" applyNumberFormat="1" applyFont="1" applyFill="1" applyBorder="1" applyAlignment="1">
      <alignment horizontal="left" vertical="center" wrapText="1"/>
    </xf>
    <xf numFmtId="0" fontId="20" fillId="0" borderId="25" xfId="0" applyFont="1" applyFill="1" applyBorder="1" applyAlignment="1">
      <alignment horizontal="left" vertical="center" wrapText="1"/>
    </xf>
    <xf numFmtId="0" fontId="21" fillId="55" borderId="0" xfId="0" applyFont="1" applyFill="1" applyBorder="1" applyAlignment="1">
      <alignment horizontal="left" vertical="center"/>
    </xf>
    <xf numFmtId="0" fontId="22" fillId="53" borderId="0" xfId="0" applyFont="1" applyFill="1" applyBorder="1" applyAlignment="1">
      <alignment vertical="center"/>
    </xf>
    <xf numFmtId="0" fontId="20" fillId="0" borderId="25" xfId="0" applyFont="1" applyBorder="1" applyAlignment="1">
      <alignment vertical="center" wrapText="1"/>
    </xf>
    <xf numFmtId="0" fontId="2" fillId="0" borderId="25"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6" fillId="0" borderId="0" xfId="0" applyFont="1" applyAlignment="1">
      <alignment vertical="center"/>
    </xf>
    <xf numFmtId="0" fontId="26" fillId="0" borderId="0" xfId="0" applyFont="1" applyAlignment="1">
      <alignment horizontal="right" vertical="center"/>
    </xf>
    <xf numFmtId="0" fontId="42" fillId="0" borderId="26" xfId="0" applyFont="1" applyBorder="1" applyAlignment="1">
      <alignment horizontal="right" vertical="center"/>
    </xf>
    <xf numFmtId="0" fontId="19" fillId="53" borderId="0" xfId="0" applyFont="1" applyFill="1" applyBorder="1" applyAlignment="1">
      <alignment horizontal="left" vertical="center" wrapText="1"/>
    </xf>
    <xf numFmtId="0" fontId="20" fillId="0" borderId="0" xfId="0" applyNumberFormat="1"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0" xfId="0" applyFont="1" applyBorder="1" applyAlignment="1">
      <alignment vertical="center" wrapText="1"/>
    </xf>
    <xf numFmtId="0" fontId="19" fillId="0" borderId="0" xfId="0" applyFont="1" applyFill="1" applyBorder="1" applyAlignment="1">
      <alignment horizontal="left" vertical="center"/>
    </xf>
    <xf numFmtId="0" fontId="19" fillId="0" borderId="0" xfId="0" applyFont="1" applyFill="1" applyBorder="1" applyAlignment="1">
      <alignment horizontal="left" vertical="center" wrapText="1"/>
    </xf>
    <xf numFmtId="0" fontId="20" fillId="0" borderId="0" xfId="0" applyFont="1" applyFill="1" applyBorder="1" applyAlignment="1">
      <alignment wrapText="1"/>
    </xf>
    <xf numFmtId="14" fontId="2" fillId="0" borderId="25" xfId="0" applyNumberFormat="1" applyFont="1" applyFill="1" applyBorder="1" applyAlignment="1">
      <alignment horizontal="left" vertical="center" wrapText="1"/>
    </xf>
    <xf numFmtId="0" fontId="19" fillId="0" borderId="25" xfId="0" applyFont="1" applyFill="1" applyBorder="1" applyAlignment="1">
      <alignment horizontal="left" vertical="center" wrapText="1"/>
    </xf>
    <xf numFmtId="0" fontId="24" fillId="0" borderId="25" xfId="70" applyNumberFormat="1" applyFont="1" applyFill="1" applyBorder="1" applyAlignment="1" applyProtection="1">
      <alignment horizontal="left" vertical="center" wrapText="1"/>
      <protection/>
    </xf>
    <xf numFmtId="0" fontId="27" fillId="0" borderId="25" xfId="70" applyNumberFormat="1" applyFont="1" applyFill="1" applyBorder="1" applyAlignment="1" applyProtection="1">
      <alignment horizontal="left" vertical="center" wrapText="1"/>
      <protection/>
    </xf>
    <xf numFmtId="3" fontId="2" fillId="0" borderId="25" xfId="0" applyNumberFormat="1" applyFont="1" applyFill="1" applyBorder="1" applyAlignment="1">
      <alignment horizontal="left" vertical="center" wrapText="1"/>
    </xf>
    <xf numFmtId="14" fontId="20" fillId="0" borderId="25" xfId="0" applyNumberFormat="1" applyFont="1" applyFill="1" applyBorder="1" applyAlignment="1">
      <alignment horizontal="left" vertical="center" wrapText="1"/>
    </xf>
    <xf numFmtId="0" fontId="41" fillId="0" borderId="25" xfId="0" applyFont="1" applyFill="1" applyBorder="1" applyAlignment="1">
      <alignment horizontal="left" vertical="center" wrapText="1"/>
    </xf>
    <xf numFmtId="0" fontId="20" fillId="0" borderId="25" xfId="0" applyFont="1" applyFill="1" applyBorder="1" applyAlignment="1">
      <alignment wrapText="1"/>
    </xf>
    <xf numFmtId="0" fontId="20" fillId="0" borderId="25" xfId="0" applyFont="1" applyFill="1" applyBorder="1" applyAlignment="1">
      <alignment vertical="center" wrapText="1"/>
    </xf>
    <xf numFmtId="15" fontId="2" fillId="0" borderId="25" xfId="0" applyNumberFormat="1" applyFont="1" applyFill="1" applyBorder="1" applyAlignment="1">
      <alignment horizontal="left" vertical="center" wrapText="1"/>
    </xf>
    <xf numFmtId="17" fontId="2" fillId="0" borderId="25" xfId="0" applyNumberFormat="1" applyFont="1" applyFill="1" applyBorder="1" applyAlignment="1">
      <alignment horizontal="left" vertical="center" wrapText="1"/>
    </xf>
    <xf numFmtId="167" fontId="26" fillId="56" borderId="0" xfId="0" applyNumberFormat="1" applyFont="1" applyFill="1" applyAlignment="1">
      <alignment vertical="center"/>
    </xf>
    <xf numFmtId="0" fontId="26" fillId="56" borderId="0" xfId="0" applyFont="1" applyFill="1" applyAlignment="1">
      <alignment vertical="center"/>
    </xf>
    <xf numFmtId="0" fontId="26" fillId="0" borderId="0" xfId="0" applyFont="1" applyAlignment="1">
      <alignment vertical="center"/>
    </xf>
    <xf numFmtId="167" fontId="26" fillId="0" borderId="0" xfId="0" applyNumberFormat="1" applyFont="1" applyAlignment="1">
      <alignment vertical="center"/>
    </xf>
    <xf numFmtId="0" fontId="26" fillId="0" borderId="0" xfId="0" applyFont="1" applyAlignment="1">
      <alignment vertical="center" wrapText="1"/>
    </xf>
    <xf numFmtId="168" fontId="2" fillId="0" borderId="25" xfId="0" applyNumberFormat="1" applyFont="1" applyFill="1" applyBorder="1" applyAlignment="1">
      <alignment vertical="center" wrapText="1"/>
    </xf>
    <xf numFmtId="0" fontId="26" fillId="0" borderId="0" xfId="0" applyFont="1" applyAlignment="1">
      <alignment vertical="center" wrapText="1"/>
    </xf>
    <xf numFmtId="168" fontId="26" fillId="0" borderId="0" xfId="0" applyNumberFormat="1" applyFont="1" applyAlignment="1">
      <alignment vertical="center"/>
    </xf>
    <xf numFmtId="0" fontId="26" fillId="0" borderId="0" xfId="0" applyFont="1" applyAlignment="1">
      <alignment horizontal="left" vertical="center" wrapText="1"/>
    </xf>
    <xf numFmtId="0" fontId="26" fillId="0" borderId="0" xfId="0" applyFont="1" applyAlignment="1">
      <alignment vertical="center"/>
    </xf>
    <xf numFmtId="0" fontId="26" fillId="0" borderId="27" xfId="0" applyFont="1" applyBorder="1" applyAlignment="1">
      <alignment vertical="center"/>
    </xf>
    <xf numFmtId="0" fontId="26" fillId="0" borderId="28" xfId="0" applyFont="1" applyBorder="1" applyAlignment="1">
      <alignment vertical="center"/>
    </xf>
    <xf numFmtId="0" fontId="26" fillId="0" borderId="29" xfId="0" applyFont="1" applyBorder="1" applyAlignment="1">
      <alignment vertical="center"/>
    </xf>
    <xf numFmtId="0" fontId="26" fillId="0" borderId="30" xfId="0" applyFont="1" applyBorder="1" applyAlignment="1">
      <alignment vertical="center"/>
    </xf>
    <xf numFmtId="14" fontId="19" fillId="0" borderId="0" xfId="0" applyNumberFormat="1" applyFont="1" applyFill="1" applyBorder="1" applyAlignment="1">
      <alignment horizontal="left" vertical="center"/>
    </xf>
    <xf numFmtId="0" fontId="19" fillId="20" borderId="25" xfId="0" applyFont="1" applyFill="1" applyBorder="1" applyAlignment="1">
      <alignment horizontal="left" vertical="center" wrapText="1"/>
    </xf>
    <xf numFmtId="0" fontId="19" fillId="57" borderId="25" xfId="0" applyFont="1" applyFill="1" applyBorder="1" applyAlignment="1">
      <alignment horizontal="left" vertical="center" wrapText="1"/>
    </xf>
    <xf numFmtId="0" fontId="19" fillId="58" borderId="25" xfId="0" applyFont="1" applyFill="1" applyBorder="1" applyAlignment="1">
      <alignment horizontal="left" vertical="center" wrapText="1"/>
    </xf>
    <xf numFmtId="168" fontId="19" fillId="58" borderId="25" xfId="0" applyNumberFormat="1" applyFont="1" applyFill="1" applyBorder="1" applyAlignment="1">
      <alignment horizontal="left" vertical="center" wrapText="1"/>
    </xf>
    <xf numFmtId="0" fontId="19" fillId="59" borderId="25" xfId="0" applyFont="1" applyFill="1" applyBorder="1" applyAlignment="1">
      <alignment horizontal="left" vertical="center" wrapText="1"/>
    </xf>
    <xf numFmtId="0" fontId="23" fillId="59" borderId="25" xfId="0" applyFont="1" applyFill="1" applyBorder="1" applyAlignment="1">
      <alignment horizontal="left" vertical="center" wrapText="1"/>
    </xf>
    <xf numFmtId="0" fontId="19" fillId="55" borderId="25" xfId="0" applyFont="1" applyFill="1" applyBorder="1" applyAlignment="1">
      <alignment horizontal="left" vertical="center" wrapText="1"/>
    </xf>
    <xf numFmtId="0" fontId="19" fillId="60" borderId="25" xfId="0" applyFont="1" applyFill="1" applyBorder="1" applyAlignment="1">
      <alignment horizontal="left" vertical="center" wrapText="1"/>
    </xf>
    <xf numFmtId="0" fontId="26" fillId="55" borderId="31" xfId="0" applyFont="1" applyFill="1" applyBorder="1" applyAlignment="1">
      <alignment vertical="center"/>
    </xf>
    <xf numFmtId="0" fontId="42" fillId="0" borderId="0" xfId="0" applyFont="1" applyAlignment="1">
      <alignment vertical="center"/>
    </xf>
    <xf numFmtId="164" fontId="2" fillId="0" borderId="25" xfId="0" applyNumberFormat="1" applyFont="1" applyFill="1" applyBorder="1" applyAlignment="1">
      <alignment horizontal="left" vertical="center" wrapText="1"/>
    </xf>
    <xf numFmtId="0" fontId="2" fillId="0" borderId="32" xfId="0" applyFont="1" applyFill="1" applyBorder="1" applyAlignment="1">
      <alignment horizontal="left" vertical="center" wrapText="1"/>
    </xf>
    <xf numFmtId="0" fontId="2" fillId="0" borderId="33" xfId="0" applyFont="1" applyFill="1" applyBorder="1" applyAlignment="1">
      <alignment horizontal="left" vertical="center" wrapText="1"/>
    </xf>
    <xf numFmtId="169" fontId="2" fillId="0" borderId="0" xfId="0" applyNumberFormat="1" applyFont="1" applyFill="1" applyBorder="1" applyAlignment="1">
      <alignment horizontal="left" vertical="center"/>
    </xf>
    <xf numFmtId="0" fontId="2" fillId="0" borderId="0" xfId="0" applyFont="1" applyFill="1" applyBorder="1" applyAlignment="1">
      <alignment horizontal="left" vertical="center"/>
    </xf>
    <xf numFmtId="0" fontId="2" fillId="0" borderId="25" xfId="0" applyFont="1" applyFill="1" applyBorder="1" applyAlignment="1">
      <alignment horizontal="left" vertical="center" wrapText="1"/>
    </xf>
    <xf numFmtId="0" fontId="2" fillId="0" borderId="0" xfId="0" applyFont="1" applyFill="1" applyBorder="1" applyAlignment="1">
      <alignment horizontal="left" vertical="center" wrapText="1"/>
    </xf>
    <xf numFmtId="16" fontId="2" fillId="0" borderId="25" xfId="0" applyNumberFormat="1" applyFont="1" applyFill="1" applyBorder="1" applyAlignment="1">
      <alignment horizontal="left" vertical="center" wrapText="1"/>
    </xf>
    <xf numFmtId="0" fontId="19" fillId="56" borderId="25" xfId="0" applyFont="1" applyFill="1" applyBorder="1" applyAlignment="1">
      <alignment horizontal="left" vertical="center" wrapText="1"/>
    </xf>
    <xf numFmtId="14" fontId="2" fillId="0" borderId="0" xfId="0" applyNumberFormat="1" applyFont="1" applyFill="1" applyBorder="1" applyAlignment="1">
      <alignment horizontal="left" vertical="center" wrapText="1"/>
    </xf>
    <xf numFmtId="0" fontId="44" fillId="0" borderId="25" xfId="0" applyFont="1" applyFill="1" applyBorder="1" applyAlignment="1">
      <alignment vertical="center"/>
    </xf>
    <xf numFmtId="0" fontId="0" fillId="0" borderId="25" xfId="0" applyFill="1" applyBorder="1" applyAlignment="1">
      <alignment vertical="center"/>
    </xf>
    <xf numFmtId="14" fontId="2" fillId="0" borderId="33" xfId="0" applyNumberFormat="1" applyFont="1" applyFill="1" applyBorder="1" applyAlignment="1">
      <alignment horizontal="left" vertical="center" wrapText="1"/>
    </xf>
    <xf numFmtId="0" fontId="19" fillId="0" borderId="33" xfId="0" applyFont="1" applyFill="1" applyBorder="1" applyAlignment="1">
      <alignment horizontal="left" vertical="center" wrapText="1"/>
    </xf>
    <xf numFmtId="0" fontId="20" fillId="0" borderId="33" xfId="0" applyFont="1" applyFill="1" applyBorder="1" applyAlignment="1">
      <alignment vertical="center" wrapText="1"/>
    </xf>
    <xf numFmtId="14" fontId="2" fillId="0" borderId="32" xfId="0" applyNumberFormat="1" applyFont="1" applyFill="1" applyBorder="1" applyAlignment="1">
      <alignment horizontal="left" vertical="center" wrapText="1"/>
    </xf>
    <xf numFmtId="0" fontId="19" fillId="0" borderId="32" xfId="0" applyFont="1" applyFill="1" applyBorder="1" applyAlignment="1">
      <alignment horizontal="left" vertical="center" wrapText="1"/>
    </xf>
    <xf numFmtId="0" fontId="20" fillId="0" borderId="32" xfId="0" applyFont="1" applyFill="1" applyBorder="1" applyAlignment="1">
      <alignment vertical="center" wrapText="1"/>
    </xf>
    <xf numFmtId="0" fontId="28" fillId="0" borderId="25" xfId="0" applyFont="1" applyFill="1" applyBorder="1" applyAlignment="1">
      <alignment horizontal="left" vertical="center" wrapText="1"/>
    </xf>
    <xf numFmtId="0" fontId="46" fillId="0" borderId="25" xfId="0" applyFont="1" applyFill="1" applyBorder="1" applyAlignment="1">
      <alignment vertical="center" wrapText="1"/>
    </xf>
    <xf numFmtId="0" fontId="19" fillId="0" borderId="34" xfId="0" applyFont="1" applyFill="1" applyBorder="1" applyAlignment="1">
      <alignment horizontal="left" vertical="center" wrapText="1"/>
    </xf>
    <xf numFmtId="0" fontId="2" fillId="0" borderId="34" xfId="0" applyFont="1" applyFill="1" applyBorder="1" applyAlignment="1">
      <alignment horizontal="left" vertical="center" wrapText="1"/>
    </xf>
    <xf numFmtId="0" fontId="20" fillId="0" borderId="34" xfId="0" applyFont="1" applyFill="1" applyBorder="1" applyAlignment="1">
      <alignment vertical="center" wrapText="1"/>
    </xf>
    <xf numFmtId="0" fontId="2" fillId="0" borderId="35" xfId="0" applyFont="1" applyFill="1" applyBorder="1" applyAlignment="1">
      <alignment horizontal="left" vertical="center" wrapText="1"/>
    </xf>
    <xf numFmtId="14" fontId="2" fillId="61" borderId="25" xfId="0" applyNumberFormat="1" applyFont="1" applyFill="1" applyBorder="1" applyAlignment="1">
      <alignment horizontal="left" vertical="center" wrapText="1"/>
    </xf>
    <xf numFmtId="0" fontId="2" fillId="61" borderId="25" xfId="0" applyFont="1" applyFill="1" applyBorder="1" applyAlignment="1">
      <alignment horizontal="left" vertical="center" wrapText="1"/>
    </xf>
    <xf numFmtId="0" fontId="19" fillId="61" borderId="25" xfId="0" applyFont="1" applyFill="1" applyBorder="1" applyAlignment="1">
      <alignment horizontal="left" vertical="center" wrapText="1"/>
    </xf>
    <xf numFmtId="0" fontId="20" fillId="61" borderId="25" xfId="0" applyFont="1" applyFill="1" applyBorder="1" applyAlignment="1">
      <alignment vertical="center" wrapText="1"/>
    </xf>
    <xf numFmtId="168" fontId="2" fillId="61" borderId="25" xfId="0" applyNumberFormat="1" applyFont="1" applyFill="1" applyBorder="1" applyAlignment="1">
      <alignment vertical="center" wrapText="1"/>
    </xf>
    <xf numFmtId="1" fontId="2" fillId="61" borderId="25" xfId="0" applyNumberFormat="1" applyFont="1" applyFill="1" applyBorder="1" applyAlignment="1">
      <alignment horizontal="left" vertical="center" wrapText="1"/>
    </xf>
    <xf numFmtId="3" fontId="2" fillId="61" borderId="25" xfId="0" applyNumberFormat="1" applyFont="1" applyFill="1" applyBorder="1" applyAlignment="1">
      <alignment horizontal="left" vertical="center" wrapText="1"/>
    </xf>
    <xf numFmtId="0" fontId="2" fillId="61" borderId="0" xfId="0" applyFont="1" applyFill="1" applyBorder="1" applyAlignment="1">
      <alignment horizontal="left" vertical="center" wrapText="1"/>
    </xf>
    <xf numFmtId="17" fontId="2" fillId="61" borderId="25" xfId="0" applyNumberFormat="1" applyFont="1" applyFill="1" applyBorder="1" applyAlignment="1">
      <alignment horizontal="left" vertical="center" wrapText="1"/>
    </xf>
    <xf numFmtId="0" fontId="20" fillId="61" borderId="25" xfId="0" applyFont="1" applyFill="1" applyBorder="1" applyAlignment="1">
      <alignment horizontal="left" vertical="center" wrapText="1"/>
    </xf>
    <xf numFmtId="0" fontId="20" fillId="61" borderId="0" xfId="0" applyFont="1" applyFill="1" applyBorder="1" applyAlignment="1">
      <alignment horizontal="left" vertical="center" wrapText="1"/>
    </xf>
    <xf numFmtId="0" fontId="2" fillId="61" borderId="35" xfId="0" applyFont="1" applyFill="1" applyBorder="1" applyAlignment="1">
      <alignment horizontal="left" vertical="center" wrapText="1"/>
    </xf>
    <xf numFmtId="0" fontId="26" fillId="0" borderId="25" xfId="0" applyFont="1" applyBorder="1" applyAlignment="1">
      <alignment vertical="center"/>
    </xf>
    <xf numFmtId="0" fontId="42" fillId="0" borderId="25" xfId="0" applyFont="1" applyBorder="1" applyAlignment="1">
      <alignment vertical="center"/>
    </xf>
    <xf numFmtId="0" fontId="26" fillId="0" borderId="0" xfId="0" applyFont="1" applyBorder="1" applyAlignment="1">
      <alignment vertical="center"/>
    </xf>
    <xf numFmtId="17" fontId="2" fillId="0" borderId="32" xfId="0" applyNumberFormat="1" applyFont="1" applyFill="1" applyBorder="1" applyAlignment="1">
      <alignment horizontal="left" vertical="center" wrapText="1"/>
    </xf>
    <xf numFmtId="0" fontId="28" fillId="61" borderId="25" xfId="0" applyFont="1" applyFill="1" applyBorder="1" applyAlignment="1">
      <alignment horizontal="left" vertical="center" wrapText="1"/>
    </xf>
    <xf numFmtId="0" fontId="2" fillId="0" borderId="25" xfId="0" applyNumberFormat="1" applyFont="1" applyFill="1" applyBorder="1" applyAlignment="1">
      <alignment horizontal="left" vertical="center" wrapText="1"/>
    </xf>
    <xf numFmtId="0" fontId="47" fillId="0" borderId="0" xfId="0" applyFont="1" applyAlignment="1">
      <alignment vertical="center"/>
    </xf>
    <xf numFmtId="0" fontId="48" fillId="0" borderId="0" xfId="0" applyFont="1" applyAlignment="1">
      <alignment vertical="center"/>
    </xf>
    <xf numFmtId="0" fontId="48" fillId="0" borderId="0" xfId="0" applyFont="1" applyAlignment="1">
      <alignment vertical="center" wrapText="1"/>
    </xf>
    <xf numFmtId="0" fontId="42" fillId="0" borderId="0" xfId="0" applyFont="1" applyAlignment="1">
      <alignment vertical="center"/>
    </xf>
    <xf numFmtId="0" fontId="50" fillId="0" borderId="0" xfId="0" applyFont="1" applyAlignment="1">
      <alignment vertical="center"/>
    </xf>
    <xf numFmtId="0" fontId="52" fillId="53" borderId="0" xfId="0" applyFont="1" applyFill="1" applyBorder="1" applyAlignment="1">
      <alignment vertical="center"/>
    </xf>
    <xf numFmtId="0" fontId="28" fillId="0" borderId="0" xfId="0" applyFont="1" applyFill="1" applyBorder="1" applyAlignment="1">
      <alignment horizontal="left" vertical="center"/>
    </xf>
    <xf numFmtId="0" fontId="28" fillId="0" borderId="0" xfId="0" applyFont="1" applyFill="1" applyBorder="1" applyAlignment="1">
      <alignment horizontal="left" vertical="center" wrapText="1"/>
    </xf>
    <xf numFmtId="0" fontId="0" fillId="0" borderId="25" xfId="0" applyFont="1" applyFill="1" applyBorder="1" applyAlignment="1">
      <alignment vertical="center" wrapText="1"/>
    </xf>
    <xf numFmtId="0" fontId="0" fillId="0" borderId="0" xfId="0" applyFont="1" applyFill="1" applyBorder="1" applyAlignment="1">
      <alignment vertical="center" wrapText="1"/>
    </xf>
    <xf numFmtId="0" fontId="0" fillId="0" borderId="25" xfId="0" applyFont="1" applyFill="1" applyBorder="1" applyAlignment="1">
      <alignment vertical="center"/>
    </xf>
    <xf numFmtId="3" fontId="28" fillId="0" borderId="25" xfId="0" applyNumberFormat="1" applyFont="1" applyFill="1" applyBorder="1" applyAlignment="1">
      <alignment horizontal="left" vertical="center" wrapText="1"/>
    </xf>
    <xf numFmtId="0" fontId="28" fillId="0" borderId="32" xfId="0" applyFont="1" applyFill="1" applyBorder="1" applyAlignment="1">
      <alignment horizontal="left" vertical="center" wrapText="1"/>
    </xf>
    <xf numFmtId="0" fontId="28" fillId="0" borderId="33" xfId="0" applyFont="1" applyFill="1" applyBorder="1" applyAlignment="1">
      <alignment horizontal="left" vertical="center" wrapText="1"/>
    </xf>
    <xf numFmtId="0" fontId="28" fillId="61" borderId="0" xfId="0" applyFont="1" applyFill="1" applyBorder="1" applyAlignment="1">
      <alignment horizontal="left" vertical="center" wrapText="1"/>
    </xf>
    <xf numFmtId="0" fontId="28" fillId="0" borderId="34" xfId="0" applyFont="1" applyFill="1" applyBorder="1" applyAlignment="1">
      <alignment horizontal="left" vertical="center" wrapText="1"/>
    </xf>
    <xf numFmtId="0" fontId="51" fillId="0" borderId="0" xfId="0" applyFont="1" applyAlignment="1">
      <alignment vertical="center" wrapText="1"/>
    </xf>
    <xf numFmtId="0" fontId="42" fillId="0" borderId="26" xfId="0" applyFont="1" applyBorder="1" applyAlignment="1">
      <alignment vertical="center" wrapText="1"/>
    </xf>
    <xf numFmtId="0" fontId="2" fillId="0" borderId="36" xfId="0" applyFont="1" applyFill="1" applyBorder="1" applyAlignment="1">
      <alignment horizontal="left" vertical="center" wrapText="1"/>
    </xf>
    <xf numFmtId="0" fontId="19" fillId="0" borderId="36" xfId="0" applyFont="1" applyFill="1" applyBorder="1" applyAlignment="1">
      <alignment horizontal="left" vertical="center" wrapText="1"/>
    </xf>
    <xf numFmtId="0" fontId="20" fillId="0" borderId="36" xfId="0" applyFont="1" applyFill="1" applyBorder="1" applyAlignment="1">
      <alignment vertical="center" wrapText="1"/>
    </xf>
    <xf numFmtId="3" fontId="28" fillId="61" borderId="0" xfId="0" applyNumberFormat="1" applyFont="1" applyFill="1" applyBorder="1" applyAlignment="1">
      <alignment horizontal="left" vertical="center" wrapText="1"/>
    </xf>
    <xf numFmtId="164" fontId="2" fillId="0" borderId="25" xfId="0" applyNumberFormat="1" applyFont="1" applyFill="1" applyBorder="1" applyAlignment="1">
      <alignment horizontal="right" vertical="center" wrapText="1"/>
    </xf>
    <xf numFmtId="17" fontId="2" fillId="0" borderId="33" xfId="0" applyNumberFormat="1" applyFont="1" applyFill="1" applyBorder="1" applyAlignment="1">
      <alignment horizontal="left" vertical="center" wrapText="1"/>
    </xf>
    <xf numFmtId="0" fontId="19" fillId="59" borderId="37" xfId="0" applyFont="1" applyFill="1" applyBorder="1" applyAlignment="1">
      <alignment horizontal="left" vertical="center" wrapText="1"/>
    </xf>
    <xf numFmtId="0" fontId="2" fillId="0" borderId="37" xfId="0" applyFont="1" applyFill="1" applyBorder="1" applyAlignment="1">
      <alignment horizontal="left" vertical="center" wrapText="1"/>
    </xf>
    <xf numFmtId="0" fontId="2" fillId="61" borderId="37" xfId="0" applyFont="1" applyFill="1" applyBorder="1" applyAlignment="1">
      <alignment horizontal="left" vertical="center" wrapText="1"/>
    </xf>
    <xf numFmtId="0" fontId="2" fillId="0" borderId="38" xfId="0" applyFont="1" applyFill="1" applyBorder="1" applyAlignment="1">
      <alignment horizontal="left" vertical="center" wrapText="1"/>
    </xf>
    <xf numFmtId="0" fontId="20" fillId="0" borderId="37" xfId="0" applyFont="1" applyFill="1" applyBorder="1" applyAlignment="1">
      <alignment horizontal="left" vertical="center" wrapText="1"/>
    </xf>
    <xf numFmtId="0" fontId="2" fillId="0" borderId="39" xfId="0" applyFont="1" applyFill="1" applyBorder="1" applyAlignment="1">
      <alignment horizontal="left" vertical="center" wrapText="1"/>
    </xf>
    <xf numFmtId="0" fontId="2" fillId="0" borderId="40" xfId="0" applyFont="1" applyFill="1" applyBorder="1" applyAlignment="1">
      <alignment horizontal="left" vertical="center" wrapText="1"/>
    </xf>
    <xf numFmtId="0" fontId="2" fillId="0" borderId="41" xfId="0" applyFont="1" applyFill="1" applyBorder="1" applyAlignment="1">
      <alignment horizontal="left" vertical="center" wrapText="1"/>
    </xf>
    <xf numFmtId="0" fontId="19" fillId="59" borderId="36" xfId="0" applyFont="1" applyFill="1" applyBorder="1" applyAlignment="1">
      <alignment horizontal="left" vertical="center" wrapText="1"/>
    </xf>
    <xf numFmtId="0" fontId="2" fillId="61" borderId="36" xfId="0" applyFont="1" applyFill="1" applyBorder="1" applyAlignment="1">
      <alignment horizontal="left" vertical="center" wrapText="1"/>
    </xf>
    <xf numFmtId="0" fontId="2" fillId="0" borderId="42" xfId="0" applyFont="1" applyFill="1" applyBorder="1" applyAlignment="1">
      <alignment horizontal="left" vertical="center" wrapText="1"/>
    </xf>
    <xf numFmtId="0" fontId="21" fillId="55" borderId="25" xfId="0" applyFont="1" applyFill="1" applyBorder="1" applyAlignment="1">
      <alignment horizontal="left" vertical="center"/>
    </xf>
    <xf numFmtId="0" fontId="1" fillId="0" borderId="0" xfId="0" applyFont="1" applyAlignment="1">
      <alignment vertical="center"/>
    </xf>
    <xf numFmtId="0" fontId="28" fillId="0" borderId="36" xfId="0" applyFont="1" applyFill="1" applyBorder="1" applyAlignment="1">
      <alignment horizontal="left" vertical="center" wrapText="1"/>
    </xf>
    <xf numFmtId="0" fontId="2" fillId="0" borderId="0" xfId="0" applyFont="1" applyFill="1" applyAlignment="1">
      <alignment horizontal="left" vertical="center" wrapText="1"/>
    </xf>
    <xf numFmtId="0" fontId="0" fillId="0" borderId="0" xfId="0" applyFill="1" applyAlignment="1">
      <alignment vertical="center"/>
    </xf>
    <xf numFmtId="0" fontId="108" fillId="0" borderId="25" xfId="0" applyFont="1" applyFill="1" applyBorder="1" applyAlignment="1">
      <alignment vertical="center" wrapText="1"/>
    </xf>
    <xf numFmtId="0" fontId="0" fillId="0" borderId="25" xfId="0" applyFont="1" applyBorder="1" applyAlignment="1">
      <alignment vertical="center"/>
    </xf>
    <xf numFmtId="0" fontId="2" fillId="0" borderId="35" xfId="70" applyNumberFormat="1" applyFont="1" applyFill="1" applyBorder="1" applyAlignment="1" applyProtection="1">
      <alignment horizontal="left" vertical="center" wrapText="1"/>
      <protection/>
    </xf>
    <xf numFmtId="0" fontId="42" fillId="0" borderId="25" xfId="0" applyFont="1" applyBorder="1" applyAlignment="1">
      <alignment vertical="center" wrapText="1"/>
    </xf>
    <xf numFmtId="0" fontId="42" fillId="0" borderId="0" xfId="0" applyFont="1" applyBorder="1" applyAlignment="1">
      <alignment vertical="center" wrapText="1"/>
    </xf>
    <xf numFmtId="0" fontId="42" fillId="0" borderId="39" xfId="0" applyFont="1" applyBorder="1" applyAlignment="1">
      <alignment vertical="center" wrapText="1"/>
    </xf>
    <xf numFmtId="0" fontId="26" fillId="0" borderId="43" xfId="0" applyFont="1" applyBorder="1" applyAlignment="1">
      <alignment vertical="center"/>
    </xf>
    <xf numFmtId="0" fontId="26" fillId="0" borderId="42" xfId="0" applyFont="1" applyBorder="1" applyAlignment="1">
      <alignment vertical="center"/>
    </xf>
    <xf numFmtId="0" fontId="26" fillId="0" borderId="44" xfId="0" applyFont="1" applyBorder="1" applyAlignment="1">
      <alignment vertical="center"/>
    </xf>
    <xf numFmtId="0" fontId="26" fillId="0" borderId="35" xfId="0" applyFont="1" applyBorder="1" applyAlignment="1">
      <alignment vertical="center"/>
    </xf>
    <xf numFmtId="0" fontId="42" fillId="0" borderId="45" xfId="0" applyFont="1" applyBorder="1" applyAlignment="1">
      <alignment vertical="center"/>
    </xf>
    <xf numFmtId="0" fontId="26" fillId="0" borderId="46" xfId="0" applyFont="1" applyBorder="1" applyAlignment="1">
      <alignment vertical="center"/>
    </xf>
    <xf numFmtId="9" fontId="26" fillId="0" borderId="0" xfId="0" applyNumberFormat="1" applyFont="1" applyBorder="1" applyAlignment="1">
      <alignment vertical="center"/>
    </xf>
    <xf numFmtId="0" fontId="26" fillId="0" borderId="38" xfId="0" applyFont="1" applyBorder="1" applyAlignment="1">
      <alignment vertical="center"/>
    </xf>
    <xf numFmtId="0" fontId="26" fillId="0" borderId="40" xfId="0" applyFont="1" applyBorder="1" applyAlignment="1">
      <alignment vertical="center"/>
    </xf>
    <xf numFmtId="0" fontId="26" fillId="0" borderId="34" xfId="0" applyFont="1" applyBorder="1" applyAlignment="1">
      <alignment vertical="center"/>
    </xf>
    <xf numFmtId="0" fontId="28" fillId="0" borderId="25" xfId="0" applyFont="1" applyFill="1" applyBorder="1" applyAlignment="1">
      <alignment horizontal="left" vertical="center" wrapText="1"/>
    </xf>
    <xf numFmtId="0" fontId="20" fillId="0" borderId="33" xfId="0" applyFont="1" applyFill="1" applyBorder="1" applyAlignment="1">
      <alignment vertical="center"/>
    </xf>
    <xf numFmtId="0" fontId="0" fillId="0" borderId="33" xfId="0" applyFont="1" applyFill="1" applyBorder="1" applyAlignment="1">
      <alignment vertical="center" wrapText="1"/>
    </xf>
    <xf numFmtId="0" fontId="20" fillId="0" borderId="33" xfId="0" applyFont="1" applyFill="1" applyBorder="1" applyAlignment="1">
      <alignment horizontal="left" vertical="center" wrapText="1"/>
    </xf>
    <xf numFmtId="0" fontId="2" fillId="0" borderId="32" xfId="0" applyFont="1" applyFill="1" applyBorder="1" applyAlignment="1">
      <alignment horizontal="left" vertical="center" wrapText="1"/>
    </xf>
    <xf numFmtId="0" fontId="20" fillId="0" borderId="0" xfId="0" applyFont="1" applyFill="1" applyBorder="1" applyAlignment="1">
      <alignment vertical="center" wrapText="1"/>
    </xf>
    <xf numFmtId="0" fontId="2" fillId="0" borderId="33" xfId="0" applyFont="1" applyFill="1" applyBorder="1" applyAlignment="1">
      <alignment horizontal="left" vertical="center"/>
    </xf>
    <xf numFmtId="14" fontId="2" fillId="0" borderId="47" xfId="0" applyNumberFormat="1" applyFont="1" applyFill="1" applyBorder="1" applyAlignment="1">
      <alignment horizontal="left" vertical="center" wrapText="1"/>
    </xf>
    <xf numFmtId="0" fontId="2" fillId="0" borderId="47" xfId="0" applyFont="1" applyFill="1" applyBorder="1" applyAlignment="1">
      <alignment horizontal="left" vertical="center" wrapText="1"/>
    </xf>
    <xf numFmtId="0" fontId="19" fillId="0" borderId="47" xfId="0" applyFont="1" applyFill="1" applyBorder="1" applyAlignment="1">
      <alignment horizontal="left" vertical="center" wrapText="1"/>
    </xf>
    <xf numFmtId="0" fontId="20" fillId="0" borderId="47" xfId="0" applyFont="1" applyFill="1" applyBorder="1" applyAlignment="1">
      <alignment vertical="center" wrapText="1"/>
    </xf>
    <xf numFmtId="0" fontId="2" fillId="0" borderId="44" xfId="0" applyFont="1" applyFill="1" applyBorder="1" applyAlignment="1">
      <alignment horizontal="left" vertical="center" wrapText="1"/>
    </xf>
    <xf numFmtId="0" fontId="1" fillId="0" borderId="0" xfId="0" applyFont="1" applyAlignment="1">
      <alignment vertical="center" wrapText="1"/>
    </xf>
    <xf numFmtId="0" fontId="1" fillId="0" borderId="25" xfId="0" applyFont="1" applyBorder="1" applyAlignment="1">
      <alignment vertical="center" wrapText="1"/>
    </xf>
    <xf numFmtId="0" fontId="2" fillId="0" borderId="25" xfId="0" applyFont="1" applyFill="1" applyBorder="1" applyAlignment="1">
      <alignment horizontal="right" vertical="center" wrapText="1"/>
    </xf>
    <xf numFmtId="0" fontId="59" fillId="0" borderId="25" xfId="0" applyFont="1" applyFill="1" applyBorder="1" applyAlignment="1">
      <alignment horizontal="left" vertical="center" wrapText="1"/>
    </xf>
    <xf numFmtId="0" fontId="20" fillId="0" borderId="32" xfId="0" applyFont="1" applyFill="1" applyBorder="1" applyAlignment="1">
      <alignment wrapText="1"/>
    </xf>
    <xf numFmtId="0" fontId="19" fillId="35" borderId="25" xfId="0" applyFont="1" applyFill="1" applyBorder="1" applyAlignment="1">
      <alignment horizontal="left" vertical="center" wrapText="1"/>
    </xf>
    <xf numFmtId="0" fontId="53" fillId="0" borderId="25" xfId="0" applyFont="1" applyFill="1" applyBorder="1" applyAlignment="1">
      <alignment vertical="center"/>
    </xf>
    <xf numFmtId="0" fontId="20" fillId="0" borderId="25" xfId="0" applyFont="1" applyFill="1" applyBorder="1" applyAlignment="1">
      <alignment vertical="center" wrapText="1"/>
    </xf>
    <xf numFmtId="0" fontId="0" fillId="0" borderId="25" xfId="0" applyFont="1" applyFill="1" applyBorder="1" applyAlignment="1">
      <alignment vertical="center"/>
    </xf>
    <xf numFmtId="168" fontId="21" fillId="55" borderId="0" xfId="0" applyNumberFormat="1" applyFont="1" applyFill="1" applyBorder="1" applyAlignment="1">
      <alignment horizontal="right" vertical="center"/>
    </xf>
    <xf numFmtId="168" fontId="2" fillId="0" borderId="0" xfId="0" applyNumberFormat="1" applyFont="1" applyFill="1" applyBorder="1" applyAlignment="1">
      <alignment horizontal="right" vertical="center"/>
    </xf>
    <xf numFmtId="0" fontId="2" fillId="0" borderId="32" xfId="0" applyFont="1" applyFill="1" applyBorder="1" applyAlignment="1">
      <alignment horizontal="right" vertical="center" wrapText="1"/>
    </xf>
    <xf numFmtId="168" fontId="2" fillId="0" borderId="25" xfId="0" applyNumberFormat="1" applyFont="1" applyFill="1" applyBorder="1" applyAlignment="1">
      <alignment horizontal="right" vertical="center" wrapText="1"/>
    </xf>
    <xf numFmtId="0" fontId="2" fillId="0" borderId="33" xfId="0" applyFont="1" applyFill="1" applyBorder="1" applyAlignment="1">
      <alignment horizontal="right" vertical="center" wrapText="1"/>
    </xf>
    <xf numFmtId="168" fontId="2" fillId="0" borderId="33" xfId="0" applyNumberFormat="1" applyFont="1" applyFill="1" applyBorder="1" applyAlignment="1">
      <alignment horizontal="right" vertical="center" wrapText="1"/>
    </xf>
    <xf numFmtId="168" fontId="2" fillId="0" borderId="47" xfId="0" applyNumberFormat="1" applyFont="1" applyFill="1" applyBorder="1" applyAlignment="1">
      <alignment horizontal="right" vertical="center" wrapText="1"/>
    </xf>
    <xf numFmtId="168" fontId="2" fillId="0" borderId="32" xfId="0" applyNumberFormat="1" applyFont="1" applyFill="1" applyBorder="1" applyAlignment="1">
      <alignment horizontal="right" vertical="center" wrapText="1"/>
    </xf>
    <xf numFmtId="168" fontId="20" fillId="0" borderId="25" xfId="0" applyNumberFormat="1" applyFont="1" applyFill="1" applyBorder="1" applyAlignment="1">
      <alignment horizontal="right" vertical="center" wrapText="1"/>
    </xf>
    <xf numFmtId="166" fontId="2" fillId="0" borderId="25" xfId="0" applyNumberFormat="1" applyFont="1" applyFill="1" applyBorder="1" applyAlignment="1">
      <alignment horizontal="right" vertical="center" wrapText="1"/>
    </xf>
    <xf numFmtId="2" fontId="2" fillId="0" borderId="25" xfId="0" applyNumberFormat="1" applyFont="1" applyFill="1" applyBorder="1" applyAlignment="1">
      <alignment horizontal="right" vertical="center" wrapText="1"/>
    </xf>
    <xf numFmtId="3" fontId="2" fillId="0" borderId="25" xfId="0" applyNumberFormat="1" applyFont="1" applyFill="1" applyBorder="1" applyAlignment="1">
      <alignment horizontal="right" vertical="center" wrapText="1"/>
    </xf>
    <xf numFmtId="168" fontId="2" fillId="0" borderId="36" xfId="0" applyNumberFormat="1" applyFont="1" applyFill="1" applyBorder="1" applyAlignment="1">
      <alignment horizontal="right" vertical="center" wrapText="1"/>
    </xf>
    <xf numFmtId="0" fontId="2" fillId="0" borderId="0" xfId="0" applyFont="1" applyFill="1" applyBorder="1" applyAlignment="1">
      <alignment horizontal="right" vertical="center" wrapText="1"/>
    </xf>
    <xf numFmtId="168" fontId="2" fillId="0" borderId="0" xfId="0" applyNumberFormat="1" applyFont="1" applyFill="1" applyBorder="1" applyAlignment="1">
      <alignment horizontal="right" vertical="center" wrapText="1"/>
    </xf>
    <xf numFmtId="168" fontId="19" fillId="62" borderId="25" xfId="0" applyNumberFormat="1" applyFont="1" applyFill="1" applyBorder="1" applyAlignment="1">
      <alignment horizontal="center" vertical="center" wrapText="1"/>
    </xf>
    <xf numFmtId="0" fontId="22" fillId="63" borderId="0" xfId="0" applyFont="1" applyFill="1" applyBorder="1" applyAlignment="1">
      <alignment vertical="center"/>
    </xf>
    <xf numFmtId="0" fontId="1" fillId="0" borderId="25" xfId="0" applyFont="1" applyFill="1" applyBorder="1" applyAlignment="1">
      <alignment vertical="center" wrapText="1"/>
    </xf>
    <xf numFmtId="0" fontId="62" fillId="0" borderId="25" xfId="0" applyFont="1" applyBorder="1" applyAlignment="1">
      <alignment vertical="center"/>
    </xf>
    <xf numFmtId="3" fontId="20" fillId="0" borderId="25" xfId="0" applyNumberFormat="1" applyFont="1" applyFill="1" applyBorder="1" applyAlignment="1">
      <alignment vertical="center" wrapText="1"/>
    </xf>
    <xf numFmtId="165" fontId="2" fillId="0" borderId="25" xfId="0" applyNumberFormat="1" applyFont="1" applyFill="1" applyBorder="1" applyAlignment="1">
      <alignment horizontal="right" vertical="center" wrapText="1"/>
    </xf>
    <xf numFmtId="14" fontId="109" fillId="0" borderId="25" xfId="0" applyNumberFormat="1" applyFont="1" applyFill="1" applyBorder="1" applyAlignment="1">
      <alignment horizontal="left" vertical="center" wrapText="1"/>
    </xf>
    <xf numFmtId="0" fontId="109" fillId="0" borderId="25" xfId="0" applyFont="1" applyFill="1" applyBorder="1" applyAlignment="1">
      <alignment horizontal="left" vertical="center" wrapText="1"/>
    </xf>
    <xf numFmtId="0" fontId="110" fillId="0" borderId="25" xfId="0" applyFont="1" applyFill="1" applyBorder="1" applyAlignment="1">
      <alignment horizontal="left" vertical="center" wrapText="1"/>
    </xf>
    <xf numFmtId="0" fontId="109" fillId="0" borderId="25" xfId="0" applyFont="1" applyFill="1" applyBorder="1" applyAlignment="1">
      <alignment vertical="center" wrapText="1"/>
    </xf>
    <xf numFmtId="168" fontId="109" fillId="0" borderId="25" xfId="0" applyNumberFormat="1" applyFont="1" applyFill="1" applyBorder="1" applyAlignment="1">
      <alignment horizontal="right" vertical="center" wrapText="1"/>
    </xf>
    <xf numFmtId="0" fontId="109" fillId="0" borderId="37" xfId="0" applyFont="1" applyFill="1" applyBorder="1" applyAlignment="1">
      <alignment horizontal="left" vertical="center" wrapText="1"/>
    </xf>
    <xf numFmtId="0" fontId="109" fillId="0" borderId="36" xfId="0" applyFont="1" applyFill="1" applyBorder="1" applyAlignment="1">
      <alignment horizontal="left" vertical="center" wrapText="1"/>
    </xf>
    <xf numFmtId="0" fontId="109" fillId="0" borderId="0" xfId="0" applyFont="1" applyFill="1" applyBorder="1" applyAlignment="1">
      <alignment horizontal="left" vertical="center" wrapText="1"/>
    </xf>
    <xf numFmtId="14" fontId="109" fillId="64" borderId="25" xfId="0" applyNumberFormat="1" applyFont="1" applyFill="1" applyBorder="1" applyAlignment="1">
      <alignment horizontal="left" vertical="center" wrapText="1"/>
    </xf>
    <xf numFmtId="0" fontId="109" fillId="64" borderId="25" xfId="0" applyFont="1" applyFill="1" applyBorder="1" applyAlignment="1">
      <alignment horizontal="left" vertical="center" wrapText="1"/>
    </xf>
    <xf numFmtId="0" fontId="110" fillId="64" borderId="25" xfId="0" applyFont="1" applyFill="1" applyBorder="1" applyAlignment="1">
      <alignment horizontal="left" vertical="center" wrapText="1"/>
    </xf>
    <xf numFmtId="0" fontId="109" fillId="64" borderId="25" xfId="0" applyFont="1" applyFill="1" applyBorder="1" applyAlignment="1">
      <alignment vertical="center" wrapText="1"/>
    </xf>
    <xf numFmtId="0" fontId="109" fillId="64" borderId="25" xfId="0" applyFont="1" applyFill="1" applyBorder="1" applyAlignment="1">
      <alignment horizontal="right" vertical="center" wrapText="1"/>
    </xf>
    <xf numFmtId="0" fontId="109" fillId="64" borderId="0" xfId="0" applyFont="1" applyFill="1" applyBorder="1" applyAlignment="1">
      <alignment horizontal="left" vertical="center" wrapText="1"/>
    </xf>
    <xf numFmtId="14" fontId="2" fillId="64" borderId="25" xfId="0" applyNumberFormat="1" applyFont="1" applyFill="1" applyBorder="1" applyAlignment="1">
      <alignment horizontal="left" vertical="center" wrapText="1"/>
    </xf>
    <xf numFmtId="0" fontId="2" fillId="64" borderId="25" xfId="0" applyFont="1" applyFill="1" applyBorder="1" applyAlignment="1">
      <alignment horizontal="left" vertical="center" wrapText="1"/>
    </xf>
    <xf numFmtId="0" fontId="19" fillId="64" borderId="25" xfId="0" applyFont="1" applyFill="1" applyBorder="1" applyAlignment="1">
      <alignment horizontal="left" vertical="center" wrapText="1"/>
    </xf>
    <xf numFmtId="0" fontId="20" fillId="64" borderId="25" xfId="0" applyFont="1" applyFill="1" applyBorder="1" applyAlignment="1">
      <alignment vertical="center" wrapText="1"/>
    </xf>
    <xf numFmtId="168" fontId="2" fillId="64" borderId="25" xfId="0" applyNumberFormat="1" applyFont="1" applyFill="1" applyBorder="1" applyAlignment="1">
      <alignment horizontal="right" vertical="center" wrapText="1"/>
    </xf>
    <xf numFmtId="0" fontId="2" fillId="64" borderId="37" xfId="0" applyFont="1" applyFill="1" applyBorder="1" applyAlignment="1">
      <alignment horizontal="left" vertical="center" wrapText="1"/>
    </xf>
    <xf numFmtId="0" fontId="2" fillId="64" borderId="36" xfId="0" applyFont="1" applyFill="1" applyBorder="1" applyAlignment="1">
      <alignment horizontal="left" vertical="center" wrapText="1"/>
    </xf>
    <xf numFmtId="0" fontId="28" fillId="64" borderId="25" xfId="0" applyFont="1" applyFill="1" applyBorder="1" applyAlignment="1">
      <alignment horizontal="left" vertical="center" wrapText="1"/>
    </xf>
    <xf numFmtId="0" fontId="2" fillId="64" borderId="0" xfId="0" applyFont="1" applyFill="1" applyBorder="1" applyAlignment="1">
      <alignment horizontal="left" vertical="center" wrapText="1"/>
    </xf>
    <xf numFmtId="0" fontId="2" fillId="64" borderId="25" xfId="0" applyFont="1" applyFill="1" applyBorder="1" applyAlignment="1">
      <alignment horizontal="right" vertical="center" wrapText="1"/>
    </xf>
    <xf numFmtId="0" fontId="2" fillId="64" borderId="25" xfId="0" applyFont="1" applyFill="1" applyBorder="1" applyAlignment="1">
      <alignment horizontal="left" vertical="center" wrapText="1"/>
    </xf>
    <xf numFmtId="17" fontId="2" fillId="64" borderId="25" xfId="0" applyNumberFormat="1" applyFont="1" applyFill="1" applyBorder="1" applyAlignment="1">
      <alignment horizontal="left" vertical="center" wrapText="1"/>
    </xf>
    <xf numFmtId="0" fontId="20" fillId="0" borderId="32" xfId="0" applyFont="1" applyFill="1" applyBorder="1" applyAlignment="1">
      <alignment horizontal="left" vertical="center" wrapText="1"/>
    </xf>
    <xf numFmtId="0" fontId="63" fillId="0" borderId="25" xfId="0" applyFont="1" applyFill="1" applyBorder="1" applyAlignment="1">
      <alignment horizontal="left" vertical="center" wrapText="1"/>
    </xf>
    <xf numFmtId="0" fontId="20" fillId="0" borderId="33" xfId="0" applyFont="1" applyBorder="1" applyAlignment="1">
      <alignment vertical="center" wrapText="1"/>
    </xf>
    <xf numFmtId="0" fontId="2" fillId="0" borderId="25" xfId="0" applyFont="1" applyFill="1" applyBorder="1" applyAlignment="1">
      <alignment vertical="center" wrapText="1"/>
    </xf>
    <xf numFmtId="0" fontId="20" fillId="0" borderId="33" xfId="0" applyFont="1" applyFill="1" applyBorder="1" applyAlignment="1">
      <alignment wrapText="1"/>
    </xf>
    <xf numFmtId="14" fontId="108" fillId="0" borderId="25" xfId="0" applyNumberFormat="1" applyFont="1" applyBorder="1" applyAlignment="1">
      <alignment vertical="center"/>
    </xf>
    <xf numFmtId="0" fontId="111" fillId="0" borderId="25" xfId="0" applyFont="1" applyBorder="1" applyAlignment="1">
      <alignment vertical="center"/>
    </xf>
    <xf numFmtId="0" fontId="112" fillId="0" borderId="25" xfId="0" applyFont="1" applyBorder="1" applyAlignment="1">
      <alignment vertical="center"/>
    </xf>
    <xf numFmtId="0" fontId="113" fillId="64" borderId="0" xfId="0" applyFont="1" applyFill="1" applyBorder="1" applyAlignment="1">
      <alignment horizontal="left" vertical="center" wrapText="1"/>
    </xf>
    <xf numFmtId="0" fontId="45" fillId="0" borderId="0" xfId="0" applyFont="1" applyFill="1" applyBorder="1" applyAlignment="1">
      <alignment horizontal="left" vertical="center" wrapText="1"/>
    </xf>
    <xf numFmtId="0" fontId="111" fillId="0" borderId="33" xfId="0" applyFont="1" applyBorder="1" applyAlignment="1">
      <alignment vertical="center"/>
    </xf>
    <xf numFmtId="168" fontId="2" fillId="0" borderId="34" xfId="0" applyNumberFormat="1" applyFont="1" applyFill="1" applyBorder="1" applyAlignment="1">
      <alignment horizontal="right" vertical="center" wrapText="1"/>
    </xf>
    <xf numFmtId="0" fontId="109" fillId="64" borderId="37" xfId="0" applyFont="1" applyFill="1" applyBorder="1" applyAlignment="1">
      <alignment horizontal="left" vertical="center" wrapText="1"/>
    </xf>
    <xf numFmtId="0" fontId="109" fillId="64" borderId="36" xfId="0" applyFont="1" applyFill="1" applyBorder="1" applyAlignment="1">
      <alignment horizontal="left" vertical="center" wrapText="1"/>
    </xf>
    <xf numFmtId="0" fontId="111" fillId="0" borderId="0" xfId="0" applyFont="1" applyBorder="1" applyAlignment="1">
      <alignment vertical="center"/>
    </xf>
    <xf numFmtId="0" fontId="113" fillId="0" borderId="25" xfId="0" applyFont="1" applyFill="1" applyBorder="1" applyAlignment="1">
      <alignment horizontal="left" vertical="center" wrapText="1"/>
    </xf>
    <xf numFmtId="14" fontId="2" fillId="64" borderId="33" xfId="0" applyNumberFormat="1" applyFont="1" applyFill="1" applyBorder="1" applyAlignment="1">
      <alignment horizontal="left" vertical="center" wrapText="1"/>
    </xf>
    <xf numFmtId="0" fontId="20" fillId="0" borderId="33" xfId="0" applyNumberFormat="1" applyFont="1" applyFill="1" applyBorder="1" applyAlignment="1">
      <alignment horizontal="left" vertical="center" wrapText="1"/>
    </xf>
    <xf numFmtId="0" fontId="2" fillId="64" borderId="33" xfId="0" applyFont="1" applyFill="1" applyBorder="1" applyAlignment="1">
      <alignment horizontal="left" vertical="center" wrapText="1"/>
    </xf>
    <xf numFmtId="0" fontId="19" fillId="64" borderId="33" xfId="0" applyFont="1" applyFill="1" applyBorder="1" applyAlignment="1">
      <alignment horizontal="left" vertical="center" wrapText="1"/>
    </xf>
    <xf numFmtId="0" fontId="114" fillId="0" borderId="0" xfId="0" applyFont="1" applyBorder="1" applyAlignment="1">
      <alignment vertical="center"/>
    </xf>
    <xf numFmtId="0" fontId="2" fillId="0" borderId="47" xfId="0" applyFont="1" applyFill="1" applyBorder="1" applyAlignment="1">
      <alignment horizontal="left" vertical="center" wrapText="1"/>
    </xf>
    <xf numFmtId="0" fontId="20" fillId="0" borderId="47" xfId="0" applyFont="1" applyBorder="1" applyAlignment="1">
      <alignment vertical="center" wrapText="1"/>
    </xf>
    <xf numFmtId="0" fontId="20" fillId="64" borderId="33" xfId="0" applyFont="1" applyFill="1" applyBorder="1" applyAlignment="1">
      <alignment vertical="center" wrapText="1"/>
    </xf>
    <xf numFmtId="168" fontId="2" fillId="64" borderId="33" xfId="0" applyNumberFormat="1" applyFont="1" applyFill="1" applyBorder="1" applyAlignment="1">
      <alignment horizontal="right" vertical="center" wrapText="1"/>
    </xf>
    <xf numFmtId="165" fontId="115" fillId="0" borderId="32" xfId="0" applyNumberFormat="1" applyFont="1" applyBorder="1" applyAlignment="1">
      <alignment horizontal="right" vertical="center"/>
    </xf>
    <xf numFmtId="0" fontId="20" fillId="0" borderId="47" xfId="0" applyFont="1" applyFill="1" applyBorder="1" applyAlignment="1">
      <alignment wrapText="1"/>
    </xf>
    <xf numFmtId="0" fontId="2" fillId="64" borderId="39" xfId="0" applyFont="1" applyFill="1" applyBorder="1" applyAlignment="1">
      <alignment horizontal="left" vertical="center" wrapText="1"/>
    </xf>
    <xf numFmtId="0" fontId="2" fillId="0" borderId="0" xfId="0" applyFont="1" applyFill="1" applyBorder="1" applyAlignment="1">
      <alignment horizontal="left" vertical="top" wrapText="1"/>
    </xf>
    <xf numFmtId="0" fontId="2" fillId="64" borderId="42" xfId="0" applyFont="1" applyFill="1" applyBorder="1" applyAlignment="1">
      <alignment horizontal="left" vertical="center" wrapText="1"/>
    </xf>
    <xf numFmtId="0" fontId="68" fillId="0" borderId="32" xfId="0" applyFont="1" applyBorder="1" applyAlignment="1">
      <alignment vertical="center"/>
    </xf>
    <xf numFmtId="0" fontId="68" fillId="0" borderId="0" xfId="0" applyFont="1" applyBorder="1" applyAlignment="1">
      <alignment vertical="center"/>
    </xf>
    <xf numFmtId="0" fontId="28" fillId="0" borderId="34" xfId="0" applyFont="1" applyFill="1" applyBorder="1" applyAlignment="1">
      <alignment horizontal="left" vertical="center" wrapText="1"/>
    </xf>
    <xf numFmtId="0" fontId="28" fillId="64" borderId="33" xfId="0" applyFont="1" applyFill="1" applyBorder="1" applyAlignment="1">
      <alignment horizontal="left" vertical="center" wrapText="1"/>
    </xf>
    <xf numFmtId="0" fontId="58" fillId="0" borderId="0" xfId="0" applyFont="1" applyFill="1" applyBorder="1" applyAlignment="1">
      <alignment vertical="center"/>
    </xf>
    <xf numFmtId="0" fontId="0" fillId="0" borderId="33" xfId="0" applyFill="1" applyBorder="1" applyAlignment="1">
      <alignment vertical="center"/>
    </xf>
    <xf numFmtId="0" fontId="26" fillId="0" borderId="0" xfId="0" applyFont="1" applyAlignment="1">
      <alignment horizontal="left" vertical="center" wrapText="1"/>
    </xf>
    <xf numFmtId="0" fontId="51" fillId="0" borderId="0" xfId="0" applyFont="1" applyAlignment="1">
      <alignment horizontal="left" vertical="center" wrapText="1"/>
    </xf>
  </cellXfs>
  <cellStyles count="89">
    <cellStyle name="Normal" xfId="0"/>
    <cellStyle name="20% - Accent1" xfId="15"/>
    <cellStyle name="20% - Accent2" xfId="16"/>
    <cellStyle name="20% - Accent3" xfId="17"/>
    <cellStyle name="20% - Accent4" xfId="18"/>
    <cellStyle name="20% - Accent5" xfId="19"/>
    <cellStyle name="20% - Accent6" xfId="20"/>
    <cellStyle name="20% - 强调文字颜色 1" xfId="21"/>
    <cellStyle name="20% - 强调文字颜色 2" xfId="22"/>
    <cellStyle name="20% - 强调文字颜色 3" xfId="23"/>
    <cellStyle name="20% - 强调文字颜色 4" xfId="24"/>
    <cellStyle name="20% - 强调文字颜色 5" xfId="25"/>
    <cellStyle name="20% - 强调文字颜色 6" xfId="26"/>
    <cellStyle name="40% - Accent1" xfId="27"/>
    <cellStyle name="40% - Accent2" xfId="28"/>
    <cellStyle name="40% - Accent3" xfId="29"/>
    <cellStyle name="40% - Accent4" xfId="30"/>
    <cellStyle name="40% - Accent5" xfId="31"/>
    <cellStyle name="40% - Accent6" xfId="32"/>
    <cellStyle name="40% - 强调文字颜色 1" xfId="33"/>
    <cellStyle name="40% - 强调文字颜色 2" xfId="34"/>
    <cellStyle name="40% - 强调文字颜色 3" xfId="35"/>
    <cellStyle name="40% - 强调文字颜色 4" xfId="36"/>
    <cellStyle name="40% - 强调文字颜色 5" xfId="37"/>
    <cellStyle name="40% - 强调文字颜色 6" xfId="38"/>
    <cellStyle name="60% - Accent1" xfId="39"/>
    <cellStyle name="60% - Accent2" xfId="40"/>
    <cellStyle name="60% - Accent3" xfId="41"/>
    <cellStyle name="60% - Accent4" xfId="42"/>
    <cellStyle name="60% - Accent5" xfId="43"/>
    <cellStyle name="60% - Accent6" xfId="44"/>
    <cellStyle name="60% - 强调文字颜色 1" xfId="45"/>
    <cellStyle name="60% - 强调文字颜色 2" xfId="46"/>
    <cellStyle name="60% - 强调文字颜色 3" xfId="47"/>
    <cellStyle name="60% - 强调文字颜色 4" xfId="48"/>
    <cellStyle name="60% - 强调文字颜色 5" xfId="49"/>
    <cellStyle name="60% - 强调文字颜色 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Comma" xfId="60"/>
    <cellStyle name="Comma [0]" xfId="61"/>
    <cellStyle name="Currency" xfId="62"/>
    <cellStyle name="Currency [0]" xfId="63"/>
    <cellStyle name="Explanatory Text" xfId="64"/>
    <cellStyle name="Good" xfId="65"/>
    <cellStyle name="Heading 1" xfId="66"/>
    <cellStyle name="Heading 2" xfId="67"/>
    <cellStyle name="Heading 3" xfId="68"/>
    <cellStyle name="Heading 4" xfId="69"/>
    <cellStyle name="Hyperlink" xfId="70"/>
    <cellStyle name="Input" xfId="71"/>
    <cellStyle name="Linked Cell" xfId="72"/>
    <cellStyle name="Neutral" xfId="73"/>
    <cellStyle name="Note" xfId="74"/>
    <cellStyle name="Output" xfId="75"/>
    <cellStyle name="Percent" xfId="76"/>
    <cellStyle name="Title" xfId="77"/>
    <cellStyle name="Total" xfId="78"/>
    <cellStyle name="Warning Text" xfId="79"/>
    <cellStyle name="好" xfId="80"/>
    <cellStyle name="差" xfId="81"/>
    <cellStyle name="强调文字颜色 1" xfId="82"/>
    <cellStyle name="强调文字颜色 2" xfId="83"/>
    <cellStyle name="强调文字颜色 3" xfId="84"/>
    <cellStyle name="强调文字颜色 4" xfId="85"/>
    <cellStyle name="强调文字颜色 5" xfId="86"/>
    <cellStyle name="强调文字颜色 6" xfId="87"/>
    <cellStyle name="标题" xfId="88"/>
    <cellStyle name="标题 1" xfId="89"/>
    <cellStyle name="标题 2" xfId="90"/>
    <cellStyle name="标题 3" xfId="91"/>
    <cellStyle name="标题 4" xfId="92"/>
    <cellStyle name="检查单元格" xfId="93"/>
    <cellStyle name="汇总" xfId="94"/>
    <cellStyle name="注释" xfId="95"/>
    <cellStyle name="解释性文本" xfId="96"/>
    <cellStyle name="警告文本" xfId="97"/>
    <cellStyle name="计算" xfId="98"/>
    <cellStyle name="输入" xfId="99"/>
    <cellStyle name="输出" xfId="100"/>
    <cellStyle name="适中" xfId="101"/>
    <cellStyle name="链接单元格" xfId="10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00FF00"/>
      <rgbColor rgb="000000FF"/>
      <rgbColor rgb="00FFFF00"/>
      <rgbColor rgb="00FF00FF"/>
      <rgbColor rgb="0000FFFF"/>
      <rgbColor rgb="00800000"/>
      <rgbColor rgb="00006411"/>
      <rgbColor rgb="00000090"/>
      <rgbColor rgb="00808000"/>
      <rgbColor rgb="00800080"/>
      <rgbColor rgb="001FB714"/>
      <rgbColor rgb="00C0C0C0"/>
      <rgbColor rgb="00808080"/>
      <rgbColor rgb="009999FF"/>
      <rgbColor rgb="00993366"/>
      <rgbColor rgb="00FFFFCC"/>
      <rgbColor rgb="00CCFFFF"/>
      <rgbColor rgb="004600A5"/>
      <rgbColor rgb="00FF8080"/>
      <rgbColor rgb="000066CC"/>
      <rgbColor rgb="00CCCCFF"/>
      <rgbColor rgb="00000080"/>
      <rgbColor rgb="00FF00FF"/>
      <rgbColor rgb="00FFFF00"/>
      <rgbColor rgb="0000FFFF"/>
      <rgbColor rgb="00800080"/>
      <rgbColor rgb="00800000"/>
      <rgbColor rgb="00008080"/>
      <rgbColor rgb="000000D4"/>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7</xdr:row>
      <xdr:rowOff>66675</xdr:rowOff>
    </xdr:from>
    <xdr:ext cx="1485900" cy="400050"/>
    <xdr:sp macro="[0]!SearchKeyWordAnd">
      <xdr:nvSpPr>
        <xdr:cNvPr id="1" name="Rectangle 1"/>
        <xdr:cNvSpPr>
          <a:spLocks/>
        </xdr:cNvSpPr>
      </xdr:nvSpPr>
      <xdr:spPr>
        <a:xfrm>
          <a:off x="0" y="1562100"/>
          <a:ext cx="1485900" cy="400050"/>
        </a:xfrm>
        <a:prstGeom prst="rect">
          <a:avLst/>
        </a:prstGeom>
        <a:noFill/>
        <a:ln w="9525" cmpd="sng">
          <a:noFill/>
        </a:ln>
      </xdr:spPr>
      <xdr:txBody>
        <a:bodyPr vertOverflow="clip" wrap="square">
          <a:spAutoFit/>
        </a:bodyPr>
        <a:p>
          <a:pPr algn="ctr">
            <a:defRPr/>
          </a:pPr>
          <a:r>
            <a:rPr lang="en-US" cap="none" sz="1800" b="1" i="0" u="none" baseline="0">
              <a:solidFill>
                <a:srgbClr val="000000"/>
              </a:solidFill>
            </a:rPr>
            <a:t>Search (And)</a:t>
          </a:r>
        </a:p>
      </xdr:txBody>
    </xdr:sp>
    <xdr:clientData/>
  </xdr:oneCellAnchor>
  <xdr:oneCellAnchor>
    <xdr:from>
      <xdr:col>2</xdr:col>
      <xdr:colOff>228600</xdr:colOff>
      <xdr:row>7</xdr:row>
      <xdr:rowOff>57150</xdr:rowOff>
    </xdr:from>
    <xdr:ext cx="1323975" cy="400050"/>
    <xdr:sp macro="[0]!SearchKeyWordOr">
      <xdr:nvSpPr>
        <xdr:cNvPr id="2" name="Rectangle 2"/>
        <xdr:cNvSpPr>
          <a:spLocks/>
        </xdr:cNvSpPr>
      </xdr:nvSpPr>
      <xdr:spPr>
        <a:xfrm>
          <a:off x="1419225" y="1552575"/>
          <a:ext cx="1323975" cy="400050"/>
        </a:xfrm>
        <a:prstGeom prst="rect">
          <a:avLst/>
        </a:prstGeom>
        <a:noFill/>
        <a:ln w="9525" cmpd="sng">
          <a:noFill/>
        </a:ln>
      </xdr:spPr>
      <xdr:txBody>
        <a:bodyPr vertOverflow="clip" wrap="square">
          <a:spAutoFit/>
        </a:bodyPr>
        <a:p>
          <a:pPr algn="ctr">
            <a:defRPr/>
          </a:pPr>
          <a:r>
            <a:rPr lang="en-US" cap="none" sz="1800" b="1" i="0" u="none" baseline="0">
              <a:solidFill>
                <a:srgbClr val="000000"/>
              </a:solidFill>
            </a:rPr>
            <a:t>Search (Or)</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10.xml.rels><?xml version="1.0" encoding="utf-8" standalone="yes"?><Relationships xmlns="http://schemas.openxmlformats.org/package/2006/relationships"><Relationship Id="rId1" Type="http://schemas.openxmlformats.org/officeDocument/2006/relationships/hyperlink" Target="http://www.asiaplus.tj/en/news/31/36795.html" TargetMode="External" /><Relationship Id="rId2" Type="http://schemas.openxmlformats.org/officeDocument/2006/relationships/hyperlink" Target="http://www.nea.org.np/gen.php" TargetMode="External" /><Relationship Id="rId3" Type="http://schemas.openxmlformats.org/officeDocument/2006/relationships/comments" Target="../comments10.xml" /><Relationship Id="rId4" Type="http://schemas.openxmlformats.org/officeDocument/2006/relationships/vmlDrawing" Target="../drawings/vmlDrawing2.v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8.xml.rels><?xml version="1.0" encoding="utf-8" standalone="yes"?><Relationships xmlns="http://schemas.openxmlformats.org/package/2006/relationships"><Relationship Id="rId1" Type="http://schemas.openxmlformats.org/officeDocument/2006/relationships/hyperlink" Target="mailto:zwgk@mwr.gov.cn" TargetMode="External" /><Relationship Id="rId2" Type="http://schemas.openxmlformats.org/officeDocument/2006/relationships/hyperlink" Target="mailto:wss@ndrc.gov.cn" TargetMode="External" /><Relationship Id="rId3" Type="http://schemas.openxmlformats.org/officeDocument/2006/relationships/hyperlink" Target="mailto:waishi@sasac.gov.cn" TargetMode="External" /><Relationship Id="rId4" Type="http://schemas.openxmlformats.org/officeDocument/2006/relationships/hyperlink" Target="http://www.gzbgj.com/english/" TargetMode="External" /><Relationship Id="rId5" Type="http://schemas.openxmlformats.org/officeDocument/2006/relationships/hyperlink" Target="mailto:cgcint@cgcint.com" TargetMode="External" /><Relationship Id="rId6" Type="http://schemas.openxmlformats.org/officeDocument/2006/relationships/hyperlink" Target="mailto:international@csg.net.cn" TargetMode="External" /><Relationship Id="rId7" Type="http://schemas.openxmlformats.org/officeDocument/2006/relationships/hyperlink" Target="mailto:OFFICE@FARSIGHTED.CN" TargetMode="External" /><Relationship Id="rId8" Type="http://schemas.openxmlformats.org/officeDocument/2006/relationships/hyperlink" Target="mailto:cmec@mail.cmec.com" TargetMode="External" /><Relationship Id="rId9" Type="http://schemas.openxmlformats.org/officeDocument/2006/relationships/hyperlink" Target="mailto:infocenter@sinohydro.com" TargetMode="External" /></Relationships>
</file>

<file path=xl/worksheets/sheet1.xml><?xml version="1.0" encoding="utf-8"?>
<worksheet xmlns="http://schemas.openxmlformats.org/spreadsheetml/2006/main" xmlns:r="http://schemas.openxmlformats.org/officeDocument/2006/relationships">
  <sheetPr codeName="Sheet1">
    <pageSetUpPr fitToPage="1"/>
  </sheetPr>
  <dimension ref="A1:AF408"/>
  <sheetViews>
    <sheetView tabSelected="1" zoomScalePageLayoutView="0" workbookViewId="0" topLeftCell="P1">
      <selection activeCell="AF4" sqref="AF4"/>
    </sheetView>
  </sheetViews>
  <sheetFormatPr defaultColWidth="11.00390625" defaultRowHeight="13.5"/>
  <cols>
    <col min="1" max="1" width="12.125" style="58" customWidth="1"/>
    <col min="2" max="2" width="15.50390625" style="58" bestFit="1" customWidth="1"/>
    <col min="3" max="3" width="13.125" style="67" bestFit="1" customWidth="1"/>
    <col min="4" max="5" width="11.00390625" style="111" customWidth="1"/>
    <col min="6" max="6" width="13.125" style="111" customWidth="1"/>
    <col min="7" max="7" width="13.875" style="111" customWidth="1"/>
    <col min="8" max="8" width="11.00390625" style="111" customWidth="1"/>
    <col min="9" max="9" width="13.00390625" style="111" customWidth="1"/>
    <col min="10" max="10" width="15.375" style="111" customWidth="1"/>
    <col min="11" max="15" width="8.875" style="65" customWidth="1"/>
    <col min="16" max="16" width="14.125" style="65" customWidth="1"/>
    <col min="17" max="17" width="11.875" style="208" customWidth="1"/>
    <col min="18" max="18" width="13.875" style="238" customWidth="1"/>
    <col min="19" max="19" width="15.125" style="58" customWidth="1"/>
    <col min="20" max="20" width="12.375" style="68" customWidth="1"/>
    <col min="21" max="21" width="11.375" style="58" customWidth="1"/>
    <col min="22" max="22" width="10.125" style="58" customWidth="1"/>
    <col min="23" max="23" width="11.125" style="58" customWidth="1"/>
    <col min="24" max="24" width="10.125" style="57" customWidth="1"/>
    <col min="25" max="25" width="10.125" style="58" customWidth="1"/>
    <col min="26" max="29" width="14.00390625" style="58" customWidth="1"/>
    <col min="30" max="30" width="13.875" style="154" customWidth="1"/>
    <col min="31" max="16384" width="11.00390625" style="58" customWidth="1"/>
  </cols>
  <sheetData>
    <row r="1" spans="1:30" s="55" customFormat="1" ht="26.25">
      <c r="A1" s="1" t="s">
        <v>435</v>
      </c>
      <c r="C1" s="1"/>
      <c r="D1" s="1"/>
      <c r="E1" s="1"/>
      <c r="F1" s="1"/>
      <c r="G1" s="1"/>
      <c r="H1" s="1"/>
      <c r="I1" s="1"/>
      <c r="J1" s="1"/>
      <c r="Q1" s="240"/>
      <c r="R1" s="224"/>
      <c r="S1" s="54"/>
      <c r="T1" s="54"/>
      <c r="U1" s="54"/>
      <c r="V1" s="54"/>
      <c r="W1" s="54"/>
      <c r="X1" s="182"/>
      <c r="Y1" s="54"/>
      <c r="AD1" s="152"/>
    </row>
    <row r="2" spans="1:30" s="109" customFormat="1" ht="42" customHeight="1">
      <c r="A2" s="94" t="s">
        <v>171</v>
      </c>
      <c r="B2" s="108">
        <v>42867.440416666665</v>
      </c>
      <c r="C2" s="66"/>
      <c r="R2" s="225"/>
      <c r="X2" s="209"/>
      <c r="AD2" s="153"/>
    </row>
    <row r="3" spans="1:30" s="62" customFormat="1" ht="63.75">
      <c r="A3" s="51" t="s">
        <v>164</v>
      </c>
      <c r="B3" s="95" t="s">
        <v>743</v>
      </c>
      <c r="C3" s="95" t="s">
        <v>436</v>
      </c>
      <c r="D3" s="95" t="s">
        <v>229</v>
      </c>
      <c r="E3" s="95" t="s">
        <v>437</v>
      </c>
      <c r="F3" s="95" t="s">
        <v>438</v>
      </c>
      <c r="G3" s="96" t="s">
        <v>196</v>
      </c>
      <c r="H3" s="96" t="s">
        <v>611</v>
      </c>
      <c r="I3" s="96" t="s">
        <v>607</v>
      </c>
      <c r="J3" s="96" t="s">
        <v>181</v>
      </c>
      <c r="K3" s="96" t="s">
        <v>238</v>
      </c>
      <c r="L3" s="96" t="s">
        <v>1378</v>
      </c>
      <c r="M3" s="96" t="s">
        <v>602</v>
      </c>
      <c r="N3" s="96" t="s">
        <v>225</v>
      </c>
      <c r="O3" s="97" t="s">
        <v>616</v>
      </c>
      <c r="P3" s="97" t="s">
        <v>1368</v>
      </c>
      <c r="Q3" s="220" t="s">
        <v>150</v>
      </c>
      <c r="R3" s="239" t="s">
        <v>227</v>
      </c>
      <c r="S3" s="99" t="s">
        <v>439</v>
      </c>
      <c r="T3" s="100" t="s">
        <v>440</v>
      </c>
      <c r="U3" s="99" t="s">
        <v>441</v>
      </c>
      <c r="V3" s="99" t="s">
        <v>192</v>
      </c>
      <c r="W3" s="99" t="s">
        <v>793</v>
      </c>
      <c r="X3" s="99" t="s">
        <v>794</v>
      </c>
      <c r="Y3" s="99" t="s">
        <v>195</v>
      </c>
      <c r="Z3" s="51" t="s">
        <v>183</v>
      </c>
      <c r="AA3" s="51" t="s">
        <v>184</v>
      </c>
      <c r="AB3" s="51" t="s">
        <v>185</v>
      </c>
      <c r="AC3" s="51" t="s">
        <v>186</v>
      </c>
      <c r="AD3" s="51" t="s">
        <v>1106</v>
      </c>
    </row>
    <row r="4" spans="1:30" ht="60" customHeight="1">
      <c r="A4" s="120">
        <v>41512</v>
      </c>
      <c r="B4" s="106" t="s">
        <v>432</v>
      </c>
      <c r="C4" s="121" t="s">
        <v>114</v>
      </c>
      <c r="D4" s="106" t="s">
        <v>230</v>
      </c>
      <c r="E4" s="106" t="s">
        <v>106</v>
      </c>
      <c r="F4" s="106" t="s">
        <v>231</v>
      </c>
      <c r="G4" s="106" t="s">
        <v>170</v>
      </c>
      <c r="H4" s="106">
        <v>1</v>
      </c>
      <c r="I4" s="106">
        <v>40</v>
      </c>
      <c r="J4" s="106" t="s">
        <v>608</v>
      </c>
      <c r="K4" s="122"/>
      <c r="L4" s="122"/>
      <c r="M4" s="122"/>
      <c r="N4" s="122"/>
      <c r="O4" s="122" t="s">
        <v>762</v>
      </c>
      <c r="P4" s="122" t="s">
        <v>1293</v>
      </c>
      <c r="Q4" s="122" t="s">
        <v>279</v>
      </c>
      <c r="R4" s="226">
        <v>150</v>
      </c>
      <c r="S4" s="106" t="s">
        <v>1125</v>
      </c>
      <c r="T4" s="106"/>
      <c r="U4" s="106" t="s">
        <v>686</v>
      </c>
      <c r="V4" s="106"/>
      <c r="W4" s="174"/>
      <c r="X4" s="106"/>
      <c r="Y4" s="126"/>
      <c r="Z4" s="144">
        <v>36982</v>
      </c>
      <c r="AA4" s="106"/>
      <c r="AB4" s="106"/>
      <c r="AC4" s="106"/>
      <c r="AD4" s="154" t="s">
        <v>276</v>
      </c>
    </row>
    <row r="5" spans="1:29" ht="60" customHeight="1">
      <c r="A5" s="69">
        <v>41386</v>
      </c>
      <c r="B5" s="57" t="s">
        <v>442</v>
      </c>
      <c r="C5" s="70" t="s">
        <v>434</v>
      </c>
      <c r="D5" s="57" t="s">
        <v>1490</v>
      </c>
      <c r="E5" s="57" t="s">
        <v>1492</v>
      </c>
      <c r="F5" s="57" t="s">
        <v>1491</v>
      </c>
      <c r="G5" s="57" t="s">
        <v>169</v>
      </c>
      <c r="H5" s="57">
        <v>1</v>
      </c>
      <c r="I5" s="57"/>
      <c r="J5" s="57"/>
      <c r="K5" s="77">
        <v>71.4</v>
      </c>
      <c r="L5" s="77"/>
      <c r="M5" s="77"/>
      <c r="N5" s="77">
        <v>66</v>
      </c>
      <c r="O5" s="77" t="s">
        <v>762</v>
      </c>
      <c r="P5" s="77" t="s">
        <v>1293</v>
      </c>
      <c r="Q5" s="77" t="s">
        <v>279</v>
      </c>
      <c r="R5" s="217"/>
      <c r="S5" s="57" t="s">
        <v>1294</v>
      </c>
      <c r="T5" s="57" t="s">
        <v>1493</v>
      </c>
      <c r="U5" s="57" t="s">
        <v>147</v>
      </c>
      <c r="V5" s="57"/>
      <c r="W5" s="172"/>
      <c r="Y5" s="165"/>
      <c r="Z5" s="79">
        <v>2005</v>
      </c>
      <c r="AA5" s="57">
        <v>2010</v>
      </c>
      <c r="AB5" s="57"/>
      <c r="AC5" s="57"/>
    </row>
    <row r="6" spans="1:30" ht="120" customHeight="1">
      <c r="A6" s="69">
        <v>41591</v>
      </c>
      <c r="B6" s="57" t="s">
        <v>442</v>
      </c>
      <c r="C6" s="70" t="s">
        <v>434</v>
      </c>
      <c r="D6" s="57"/>
      <c r="E6" s="57" t="s">
        <v>797</v>
      </c>
      <c r="F6" s="57" t="s">
        <v>494</v>
      </c>
      <c r="G6" s="57" t="s">
        <v>517</v>
      </c>
      <c r="H6" s="57">
        <v>1</v>
      </c>
      <c r="I6" s="57"/>
      <c r="J6" s="57"/>
      <c r="K6" s="77">
        <v>84</v>
      </c>
      <c r="L6" s="77"/>
      <c r="M6" s="77"/>
      <c r="N6" s="77">
        <v>7.8</v>
      </c>
      <c r="O6" s="77" t="s">
        <v>762</v>
      </c>
      <c r="P6" s="77" t="s">
        <v>1293</v>
      </c>
      <c r="Q6" s="77" t="s">
        <v>279</v>
      </c>
      <c r="R6" s="217"/>
      <c r="S6" s="57"/>
      <c r="U6" s="57" t="s">
        <v>147</v>
      </c>
      <c r="V6" s="57" t="s">
        <v>396</v>
      </c>
      <c r="W6" s="172" t="s">
        <v>1084</v>
      </c>
      <c r="Y6" s="165"/>
      <c r="Z6" s="79">
        <v>39783</v>
      </c>
      <c r="AA6" s="79">
        <v>40878</v>
      </c>
      <c r="AB6" s="57"/>
      <c r="AC6" s="57"/>
      <c r="AD6" s="155" t="s">
        <v>518</v>
      </c>
    </row>
    <row r="7" spans="1:30" ht="24" customHeight="1">
      <c r="A7" s="69">
        <v>41512</v>
      </c>
      <c r="B7" s="57" t="s">
        <v>442</v>
      </c>
      <c r="C7" s="70" t="s">
        <v>434</v>
      </c>
      <c r="D7" s="57" t="s">
        <v>448</v>
      </c>
      <c r="E7" s="57" t="s">
        <v>1295</v>
      </c>
      <c r="F7" s="57" t="s">
        <v>449</v>
      </c>
      <c r="G7" s="115"/>
      <c r="H7" s="57">
        <v>1</v>
      </c>
      <c r="I7" s="57"/>
      <c r="J7" s="57"/>
      <c r="K7" s="77">
        <v>57</v>
      </c>
      <c r="L7" s="77"/>
      <c r="M7" s="77"/>
      <c r="N7" s="77"/>
      <c r="O7" s="77" t="s">
        <v>762</v>
      </c>
      <c r="P7" s="77" t="s">
        <v>1293</v>
      </c>
      <c r="Q7" s="77" t="s">
        <v>279</v>
      </c>
      <c r="R7" s="227"/>
      <c r="S7" s="57"/>
      <c r="T7" s="57"/>
      <c r="U7" s="57" t="s">
        <v>147</v>
      </c>
      <c r="V7" s="57">
        <v>3</v>
      </c>
      <c r="W7" s="172"/>
      <c r="Y7" s="165"/>
      <c r="Z7" s="57"/>
      <c r="AA7" s="57"/>
      <c r="AB7" s="57"/>
      <c r="AC7" s="57"/>
      <c r="AD7" s="155" t="s">
        <v>262</v>
      </c>
    </row>
    <row r="8" spans="1:30" ht="60" customHeight="1">
      <c r="A8" s="69">
        <v>41943</v>
      </c>
      <c r="B8" s="57" t="s">
        <v>442</v>
      </c>
      <c r="C8" s="70" t="s">
        <v>434</v>
      </c>
      <c r="D8" s="57" t="s">
        <v>269</v>
      </c>
      <c r="E8" s="57" t="s">
        <v>519</v>
      </c>
      <c r="F8" s="57"/>
      <c r="G8" s="57"/>
      <c r="H8" s="57">
        <v>1</v>
      </c>
      <c r="I8" s="57"/>
      <c r="J8" s="57" t="s">
        <v>609</v>
      </c>
      <c r="K8" s="77">
        <v>76</v>
      </c>
      <c r="L8" s="77"/>
      <c r="M8" s="77"/>
      <c r="N8" s="77"/>
      <c r="O8" s="77" t="s">
        <v>762</v>
      </c>
      <c r="P8" s="77" t="s">
        <v>1293</v>
      </c>
      <c r="Q8" s="77" t="s">
        <v>279</v>
      </c>
      <c r="R8" s="227">
        <v>91.28</v>
      </c>
      <c r="S8" s="57" t="s">
        <v>1294</v>
      </c>
      <c r="T8" s="57"/>
      <c r="U8" s="57" t="s">
        <v>147</v>
      </c>
      <c r="V8" s="57" t="s">
        <v>268</v>
      </c>
      <c r="W8" s="172" t="s">
        <v>1084</v>
      </c>
      <c r="Y8" s="165"/>
      <c r="Z8" s="57"/>
      <c r="AA8" s="57"/>
      <c r="AB8" s="57"/>
      <c r="AC8" s="57"/>
      <c r="AD8" s="155" t="s">
        <v>270</v>
      </c>
    </row>
    <row r="9" spans="1:30" ht="36" customHeight="1">
      <c r="A9" s="117">
        <v>41512</v>
      </c>
      <c r="B9" s="107" t="s">
        <v>442</v>
      </c>
      <c r="C9" s="118" t="s">
        <v>434</v>
      </c>
      <c r="D9" s="107"/>
      <c r="E9" s="107" t="s">
        <v>11</v>
      </c>
      <c r="F9" s="107"/>
      <c r="G9" s="107" t="s">
        <v>168</v>
      </c>
      <c r="H9" s="107">
        <v>1</v>
      </c>
      <c r="I9" s="107"/>
      <c r="J9" s="107" t="s">
        <v>609</v>
      </c>
      <c r="K9" s="204">
        <v>71.4</v>
      </c>
      <c r="L9" s="119"/>
      <c r="M9" s="119"/>
      <c r="N9" s="119"/>
      <c r="O9" s="119" t="s">
        <v>762</v>
      </c>
      <c r="P9" s="119" t="s">
        <v>1293</v>
      </c>
      <c r="Q9" s="119" t="s">
        <v>279</v>
      </c>
      <c r="R9" s="228"/>
      <c r="S9" s="107"/>
      <c r="T9" s="107" t="s">
        <v>777</v>
      </c>
      <c r="U9" s="107" t="s">
        <v>147</v>
      </c>
      <c r="V9" s="107" t="s">
        <v>193</v>
      </c>
      <c r="W9" s="176"/>
      <c r="X9" s="107"/>
      <c r="Y9" s="181"/>
      <c r="Z9" s="170" t="s">
        <v>777</v>
      </c>
      <c r="AA9" s="170">
        <v>39508</v>
      </c>
      <c r="AB9" s="107"/>
      <c r="AC9" s="107"/>
      <c r="AD9" s="205" t="s">
        <v>515</v>
      </c>
    </row>
    <row r="10" spans="1:30" ht="192" customHeight="1">
      <c r="A10" s="117">
        <v>42790</v>
      </c>
      <c r="B10" s="107" t="s">
        <v>442</v>
      </c>
      <c r="C10" s="118" t="s">
        <v>799</v>
      </c>
      <c r="D10" s="107"/>
      <c r="E10" s="107" t="s">
        <v>1830</v>
      </c>
      <c r="F10" s="107"/>
      <c r="G10" s="107" t="s">
        <v>170</v>
      </c>
      <c r="H10" s="107">
        <v>1</v>
      </c>
      <c r="I10" s="107">
        <v>12.42</v>
      </c>
      <c r="J10" s="107"/>
      <c r="K10" s="119"/>
      <c r="L10" s="119"/>
      <c r="M10" s="119"/>
      <c r="N10" s="119"/>
      <c r="O10" s="119"/>
      <c r="P10" s="119"/>
      <c r="Q10" s="119" t="s">
        <v>833</v>
      </c>
      <c r="R10" s="229"/>
      <c r="S10" s="107"/>
      <c r="T10" s="107"/>
      <c r="U10" s="107"/>
      <c r="V10" s="107">
        <v>11</v>
      </c>
      <c r="W10" s="107"/>
      <c r="X10" s="107"/>
      <c r="Y10" s="107"/>
      <c r="Z10" s="107"/>
      <c r="AA10" s="107"/>
      <c r="AB10" s="107"/>
      <c r="AC10" s="107"/>
      <c r="AD10" s="205" t="s">
        <v>1739</v>
      </c>
    </row>
    <row r="11" spans="1:30" ht="192" customHeight="1">
      <c r="A11" s="117">
        <v>42839</v>
      </c>
      <c r="B11" s="107" t="s">
        <v>442</v>
      </c>
      <c r="C11" s="118" t="s">
        <v>799</v>
      </c>
      <c r="D11" s="107"/>
      <c r="E11" s="107" t="s">
        <v>2191</v>
      </c>
      <c r="F11" s="107"/>
      <c r="G11" s="107"/>
      <c r="H11" s="107"/>
      <c r="I11" s="107"/>
      <c r="J11" s="107"/>
      <c r="K11" s="119"/>
      <c r="L11" s="119"/>
      <c r="M11" s="119"/>
      <c r="N11" s="119"/>
      <c r="O11" s="119"/>
      <c r="P11" s="119"/>
      <c r="Q11" s="119" t="s">
        <v>833</v>
      </c>
      <c r="R11" s="229"/>
      <c r="S11" s="107" t="s">
        <v>1890</v>
      </c>
      <c r="T11" s="107" t="s">
        <v>1754</v>
      </c>
      <c r="U11" s="107"/>
      <c r="V11" s="107"/>
      <c r="W11" s="107"/>
      <c r="X11" s="107"/>
      <c r="Y11" s="107"/>
      <c r="Z11" s="107"/>
      <c r="AA11" s="107"/>
      <c r="AB11" s="107"/>
      <c r="AC11" s="107"/>
      <c r="AD11" s="205" t="s">
        <v>2192</v>
      </c>
    </row>
    <row r="12" spans="1:30" ht="192" customHeight="1">
      <c r="A12" s="117">
        <v>41950</v>
      </c>
      <c r="B12" s="107" t="s">
        <v>442</v>
      </c>
      <c r="C12" s="118" t="s">
        <v>799</v>
      </c>
      <c r="D12" s="107" t="s">
        <v>1313</v>
      </c>
      <c r="E12" s="107" t="s">
        <v>1323</v>
      </c>
      <c r="F12" s="107" t="s">
        <v>1324</v>
      </c>
      <c r="G12" s="107" t="s">
        <v>197</v>
      </c>
      <c r="H12" s="107">
        <v>1</v>
      </c>
      <c r="I12" s="107"/>
      <c r="J12" s="107"/>
      <c r="K12" s="119">
        <v>30</v>
      </c>
      <c r="L12" s="119"/>
      <c r="M12" s="119"/>
      <c r="N12" s="119">
        <v>3.5</v>
      </c>
      <c r="O12" s="119" t="s">
        <v>762</v>
      </c>
      <c r="P12" s="119" t="s">
        <v>1293</v>
      </c>
      <c r="Q12" s="119" t="s">
        <v>279</v>
      </c>
      <c r="R12" s="229">
        <v>5</v>
      </c>
      <c r="S12" s="107" t="s">
        <v>1125</v>
      </c>
      <c r="T12" s="107" t="s">
        <v>1296</v>
      </c>
      <c r="U12" s="107" t="s">
        <v>147</v>
      </c>
      <c r="V12" s="107">
        <v>13</v>
      </c>
      <c r="W12" s="107"/>
      <c r="X12" s="107" t="s">
        <v>1314</v>
      </c>
      <c r="Y12" s="107"/>
      <c r="Z12" s="107"/>
      <c r="AA12" s="107"/>
      <c r="AB12" s="107"/>
      <c r="AC12" s="107" t="s">
        <v>1325</v>
      </c>
      <c r="AD12" s="205" t="s">
        <v>493</v>
      </c>
    </row>
    <row r="13" spans="1:30" ht="234" customHeight="1">
      <c r="A13" s="69">
        <v>42790</v>
      </c>
      <c r="B13" s="57" t="s">
        <v>546</v>
      </c>
      <c r="C13" s="70" t="s">
        <v>1651</v>
      </c>
      <c r="D13" s="57" t="s">
        <v>1652</v>
      </c>
      <c r="E13" s="57" t="s">
        <v>1655</v>
      </c>
      <c r="F13" s="57" t="s">
        <v>1758</v>
      </c>
      <c r="G13" s="57" t="s">
        <v>170</v>
      </c>
      <c r="H13" s="110">
        <v>2</v>
      </c>
      <c r="I13" s="110">
        <v>1290</v>
      </c>
      <c r="J13" s="57" t="s">
        <v>609</v>
      </c>
      <c r="K13" s="77"/>
      <c r="L13" s="77"/>
      <c r="M13" s="77"/>
      <c r="N13" s="77"/>
      <c r="O13" s="77" t="s">
        <v>762</v>
      </c>
      <c r="P13" s="77" t="s">
        <v>1293</v>
      </c>
      <c r="Q13" s="77" t="s">
        <v>764</v>
      </c>
      <c r="R13" s="227">
        <v>4714</v>
      </c>
      <c r="S13" s="57" t="s">
        <v>1759</v>
      </c>
      <c r="T13" s="57"/>
      <c r="U13" s="57" t="s">
        <v>1654</v>
      </c>
      <c r="V13" s="57"/>
      <c r="W13" s="57"/>
      <c r="Y13" s="57" t="s">
        <v>950</v>
      </c>
      <c r="Z13" s="57"/>
      <c r="AA13" s="57"/>
      <c r="AB13" s="57"/>
      <c r="AC13" s="57"/>
      <c r="AD13" s="57" t="s">
        <v>1760</v>
      </c>
    </row>
    <row r="14" spans="1:30" ht="60" customHeight="1">
      <c r="A14" s="210">
        <v>42839</v>
      </c>
      <c r="B14" s="211" t="s">
        <v>1874</v>
      </c>
      <c r="C14" s="212" t="s">
        <v>1875</v>
      </c>
      <c r="D14" s="211" t="s">
        <v>1876</v>
      </c>
      <c r="E14" s="211" t="s">
        <v>2304</v>
      </c>
      <c r="F14" s="211" t="s">
        <v>1877</v>
      </c>
      <c r="G14" s="211" t="s">
        <v>1878</v>
      </c>
      <c r="H14" s="292">
        <v>1</v>
      </c>
      <c r="I14" s="292">
        <v>75</v>
      </c>
      <c r="J14" s="211" t="s">
        <v>1879</v>
      </c>
      <c r="K14" s="293"/>
      <c r="L14" s="293"/>
      <c r="M14" s="293"/>
      <c r="N14" s="293"/>
      <c r="O14" s="293" t="s">
        <v>1880</v>
      </c>
      <c r="P14" s="293" t="s">
        <v>1882</v>
      </c>
      <c r="Q14" s="213" t="s">
        <v>1881</v>
      </c>
      <c r="R14" s="230">
        <v>600</v>
      </c>
      <c r="S14" s="211" t="s">
        <v>1884</v>
      </c>
      <c r="T14" s="297" t="s">
        <v>1883</v>
      </c>
      <c r="U14" s="211"/>
      <c r="V14" s="211"/>
      <c r="W14" s="214"/>
      <c r="X14" s="211"/>
      <c r="Y14" s="128"/>
      <c r="Z14" s="211"/>
      <c r="AA14" s="211"/>
      <c r="AB14" s="211"/>
      <c r="AC14" s="211"/>
      <c r="AD14" s="285" t="s">
        <v>2305</v>
      </c>
    </row>
    <row r="15" spans="1:30" ht="108" customHeight="1">
      <c r="A15" s="69">
        <v>42790</v>
      </c>
      <c r="B15" s="57" t="s">
        <v>432</v>
      </c>
      <c r="C15" s="70" t="s">
        <v>556</v>
      </c>
      <c r="D15" s="57"/>
      <c r="E15" s="57" t="s">
        <v>550</v>
      </c>
      <c r="F15" s="57" t="s">
        <v>551</v>
      </c>
      <c r="G15" s="57" t="s">
        <v>170</v>
      </c>
      <c r="H15" s="57">
        <v>1</v>
      </c>
      <c r="I15" s="57">
        <v>40</v>
      </c>
      <c r="J15" s="57" t="s">
        <v>608</v>
      </c>
      <c r="K15" s="77"/>
      <c r="L15" s="77"/>
      <c r="M15" s="77"/>
      <c r="N15" s="77"/>
      <c r="O15" s="77" t="s">
        <v>762</v>
      </c>
      <c r="P15" s="77" t="s">
        <v>1297</v>
      </c>
      <c r="Q15" s="77" t="s">
        <v>1891</v>
      </c>
      <c r="R15" s="227"/>
      <c r="S15" s="57" t="s">
        <v>841</v>
      </c>
      <c r="T15" s="57"/>
      <c r="U15" s="57" t="s">
        <v>770</v>
      </c>
      <c r="V15" s="57"/>
      <c r="W15" s="57"/>
      <c r="Y15" s="57"/>
      <c r="Z15" s="57"/>
      <c r="AA15" s="57">
        <v>2016</v>
      </c>
      <c r="AB15" s="57">
        <v>2016</v>
      </c>
      <c r="AC15" s="57"/>
      <c r="AD15" s="155" t="s">
        <v>496</v>
      </c>
    </row>
    <row r="16" spans="1:30" ht="60" customHeight="1">
      <c r="A16" s="69">
        <v>41941</v>
      </c>
      <c r="B16" s="57" t="s">
        <v>546</v>
      </c>
      <c r="C16" s="70" t="s">
        <v>257</v>
      </c>
      <c r="D16" s="57" t="s">
        <v>1786</v>
      </c>
      <c r="E16" s="57" t="s">
        <v>258</v>
      </c>
      <c r="F16" s="57" t="s">
        <v>548</v>
      </c>
      <c r="G16" s="57" t="s">
        <v>170</v>
      </c>
      <c r="H16" s="57">
        <v>1</v>
      </c>
      <c r="I16" s="57">
        <v>7</v>
      </c>
      <c r="J16" s="57" t="s">
        <v>610</v>
      </c>
      <c r="K16" s="77">
        <v>44.5</v>
      </c>
      <c r="L16" s="77"/>
      <c r="M16" s="77"/>
      <c r="N16" s="77">
        <v>120</v>
      </c>
      <c r="O16" s="77" t="s">
        <v>762</v>
      </c>
      <c r="P16" s="77" t="s">
        <v>1293</v>
      </c>
      <c r="Q16" s="77" t="s">
        <v>279</v>
      </c>
      <c r="R16" s="227">
        <v>30</v>
      </c>
      <c r="S16" s="57" t="s">
        <v>1441</v>
      </c>
      <c r="T16" s="53" t="s">
        <v>1442</v>
      </c>
      <c r="U16" s="53" t="s">
        <v>147</v>
      </c>
      <c r="V16" s="57">
        <v>11</v>
      </c>
      <c r="W16" s="57" t="s">
        <v>817</v>
      </c>
      <c r="X16" s="57" t="s">
        <v>818</v>
      </c>
      <c r="Y16" s="57"/>
      <c r="Z16" s="57">
        <v>2003</v>
      </c>
      <c r="AA16" s="57">
        <v>2005</v>
      </c>
      <c r="AB16" s="57">
        <v>2007</v>
      </c>
      <c r="AC16" s="57"/>
      <c r="AD16" s="157" t="s">
        <v>495</v>
      </c>
    </row>
    <row r="17" spans="1:32" s="63" customFormat="1" ht="99.75" customHeight="1">
      <c r="A17" s="69">
        <v>41603</v>
      </c>
      <c r="B17" s="57" t="s">
        <v>546</v>
      </c>
      <c r="C17" s="70" t="s">
        <v>257</v>
      </c>
      <c r="D17" s="57"/>
      <c r="E17" s="57" t="s">
        <v>1546</v>
      </c>
      <c r="F17" s="57"/>
      <c r="G17" s="57" t="s">
        <v>170</v>
      </c>
      <c r="H17" s="57">
        <v>1</v>
      </c>
      <c r="I17" s="57">
        <v>18</v>
      </c>
      <c r="J17" s="57"/>
      <c r="K17" s="77"/>
      <c r="L17" s="77"/>
      <c r="M17" s="77"/>
      <c r="N17" s="77"/>
      <c r="O17" s="77" t="s">
        <v>762</v>
      </c>
      <c r="P17" s="77" t="s">
        <v>1293</v>
      </c>
      <c r="Q17" s="77" t="s">
        <v>279</v>
      </c>
      <c r="R17" s="238">
        <v>39</v>
      </c>
      <c r="S17" s="57"/>
      <c r="T17" s="53"/>
      <c r="U17" s="53" t="s">
        <v>147</v>
      </c>
      <c r="V17" s="57">
        <v>11</v>
      </c>
      <c r="W17" s="57"/>
      <c r="X17" s="57"/>
      <c r="Y17" s="57"/>
      <c r="Z17" s="58">
        <v>2007</v>
      </c>
      <c r="AA17" s="58">
        <v>2010</v>
      </c>
      <c r="AB17" s="57"/>
      <c r="AC17" s="57"/>
      <c r="AD17" s="57" t="s">
        <v>1547</v>
      </c>
      <c r="AE17" s="58"/>
      <c r="AF17" s="58"/>
    </row>
    <row r="18" spans="1:30" s="63" customFormat="1" ht="72" customHeight="1">
      <c r="A18" s="120">
        <v>42790</v>
      </c>
      <c r="B18" s="106" t="s">
        <v>546</v>
      </c>
      <c r="C18" s="121" t="s">
        <v>1714</v>
      </c>
      <c r="D18" s="207"/>
      <c r="E18" s="106" t="s">
        <v>1715</v>
      </c>
      <c r="F18" s="207"/>
      <c r="G18" s="106" t="s">
        <v>170</v>
      </c>
      <c r="H18" s="207">
        <v>1</v>
      </c>
      <c r="I18" s="106">
        <v>600</v>
      </c>
      <c r="J18" s="207"/>
      <c r="K18" s="122"/>
      <c r="L18" s="122"/>
      <c r="M18" s="122"/>
      <c r="N18" s="122"/>
      <c r="O18" s="122" t="s">
        <v>762</v>
      </c>
      <c r="P18" s="122" t="s">
        <v>1297</v>
      </c>
      <c r="Q18" s="122" t="s">
        <v>1892</v>
      </c>
      <c r="R18" s="296">
        <v>1000</v>
      </c>
      <c r="S18" s="106" t="s">
        <v>1897</v>
      </c>
      <c r="T18" s="106"/>
      <c r="U18" s="106"/>
      <c r="V18" s="106"/>
      <c r="W18" s="174" t="s">
        <v>1893</v>
      </c>
      <c r="X18" s="106"/>
      <c r="Y18" s="126" t="s">
        <v>1896</v>
      </c>
      <c r="Z18" s="301" t="s">
        <v>1894</v>
      </c>
      <c r="AA18" s="302" t="s">
        <v>1895</v>
      </c>
      <c r="AB18" s="106"/>
      <c r="AC18" s="106" t="s">
        <v>1718</v>
      </c>
      <c r="AD18" s="305" t="s">
        <v>1716</v>
      </c>
    </row>
    <row r="19" spans="1:30" ht="132" customHeight="1">
      <c r="A19" s="69">
        <v>41950</v>
      </c>
      <c r="B19" s="57" t="s">
        <v>546</v>
      </c>
      <c r="C19" s="70" t="s">
        <v>1714</v>
      </c>
      <c r="D19" s="57" t="s">
        <v>1749</v>
      </c>
      <c r="E19" s="57" t="s">
        <v>1748</v>
      </c>
      <c r="F19" s="110"/>
      <c r="G19" s="57" t="s">
        <v>170</v>
      </c>
      <c r="H19" s="110">
        <v>1</v>
      </c>
      <c r="I19" s="110">
        <v>123.5</v>
      </c>
      <c r="J19" s="57" t="s">
        <v>609</v>
      </c>
      <c r="K19" s="77"/>
      <c r="L19" s="77"/>
      <c r="M19" s="77"/>
      <c r="N19" s="77"/>
      <c r="O19" s="77"/>
      <c r="P19" s="77"/>
      <c r="Q19" s="77" t="s">
        <v>833</v>
      </c>
      <c r="R19" s="227">
        <v>244.8</v>
      </c>
      <c r="S19" s="57"/>
      <c r="T19" s="76"/>
      <c r="U19" s="57"/>
      <c r="V19" s="57">
        <v>11</v>
      </c>
      <c r="W19" s="172"/>
      <c r="Y19" s="165"/>
      <c r="Z19" s="57"/>
      <c r="AA19" s="57"/>
      <c r="AB19" s="57"/>
      <c r="AC19" s="57"/>
      <c r="AD19" s="123" t="s">
        <v>1750</v>
      </c>
    </row>
    <row r="20" spans="1:32" ht="180" customHeight="1">
      <c r="A20" s="69">
        <v>42790</v>
      </c>
      <c r="B20" s="57" t="s">
        <v>546</v>
      </c>
      <c r="C20" s="70" t="s">
        <v>1714</v>
      </c>
      <c r="D20" s="110"/>
      <c r="E20" s="57" t="s">
        <v>1717</v>
      </c>
      <c r="F20" s="57" t="s">
        <v>1789</v>
      </c>
      <c r="G20" s="57" t="s">
        <v>170</v>
      </c>
      <c r="H20" s="110">
        <v>1</v>
      </c>
      <c r="I20" s="110">
        <v>990</v>
      </c>
      <c r="J20" s="57" t="s">
        <v>609</v>
      </c>
      <c r="K20" s="77"/>
      <c r="L20" s="77"/>
      <c r="M20" s="77"/>
      <c r="N20" s="77"/>
      <c r="O20" s="77" t="s">
        <v>762</v>
      </c>
      <c r="P20" s="77" t="s">
        <v>1293</v>
      </c>
      <c r="Q20" s="77" t="s">
        <v>830</v>
      </c>
      <c r="R20" s="227">
        <v>2500</v>
      </c>
      <c r="S20" s="57"/>
      <c r="T20" s="76" t="s">
        <v>1788</v>
      </c>
      <c r="U20" s="57" t="s">
        <v>147</v>
      </c>
      <c r="V20" s="57"/>
      <c r="W20" s="172"/>
      <c r="Y20" s="165"/>
      <c r="Z20" s="57"/>
      <c r="AA20" s="276">
        <v>44196</v>
      </c>
      <c r="AB20" s="57"/>
      <c r="AC20" s="57"/>
      <c r="AD20" s="123" t="s">
        <v>1787</v>
      </c>
      <c r="AE20" s="63"/>
      <c r="AF20" s="63"/>
    </row>
    <row r="21" spans="1:30" ht="84" customHeight="1">
      <c r="A21" s="69">
        <v>42839</v>
      </c>
      <c r="B21" s="57" t="s">
        <v>432</v>
      </c>
      <c r="C21" s="70" t="s">
        <v>1250</v>
      </c>
      <c r="D21" s="110"/>
      <c r="E21" s="57" t="s">
        <v>2193</v>
      </c>
      <c r="F21" s="57" t="s">
        <v>1252</v>
      </c>
      <c r="G21" s="57" t="s">
        <v>170</v>
      </c>
      <c r="H21" s="110">
        <v>1</v>
      </c>
      <c r="I21" s="110">
        <v>35</v>
      </c>
      <c r="J21" s="57" t="s">
        <v>608</v>
      </c>
      <c r="K21" s="77">
        <v>35</v>
      </c>
      <c r="L21" s="77"/>
      <c r="M21" s="77"/>
      <c r="N21" s="77">
        <v>650</v>
      </c>
      <c r="O21" s="77" t="s">
        <v>762</v>
      </c>
      <c r="P21" s="77"/>
      <c r="Q21" s="77" t="s">
        <v>830</v>
      </c>
      <c r="R21" s="227">
        <v>78</v>
      </c>
      <c r="S21" s="57" t="s">
        <v>841</v>
      </c>
      <c r="T21" s="57" t="s">
        <v>1253</v>
      </c>
      <c r="U21" s="57" t="s">
        <v>147</v>
      </c>
      <c r="V21" s="57"/>
      <c r="W21" s="172" t="s">
        <v>729</v>
      </c>
      <c r="Y21" s="165"/>
      <c r="Z21" s="57">
        <v>2018</v>
      </c>
      <c r="AA21" s="57">
        <v>2021</v>
      </c>
      <c r="AB21" s="57"/>
      <c r="AC21" s="57" t="s">
        <v>1254</v>
      </c>
      <c r="AD21" s="123" t="s">
        <v>2194</v>
      </c>
    </row>
    <row r="22" spans="1:30" ht="36" customHeight="1">
      <c r="A22" s="69">
        <v>41950</v>
      </c>
      <c r="B22" s="57" t="s">
        <v>442</v>
      </c>
      <c r="C22" s="70" t="s">
        <v>785</v>
      </c>
      <c r="D22" s="57"/>
      <c r="E22" s="57" t="s">
        <v>772</v>
      </c>
      <c r="F22" s="57" t="s">
        <v>773</v>
      </c>
      <c r="G22" s="57" t="s">
        <v>169</v>
      </c>
      <c r="H22" s="57">
        <v>1</v>
      </c>
      <c r="I22" s="57"/>
      <c r="J22" s="57" t="s">
        <v>609</v>
      </c>
      <c r="K22" s="77"/>
      <c r="L22" s="77"/>
      <c r="M22" s="77"/>
      <c r="N22" s="77">
        <v>400</v>
      </c>
      <c r="O22" s="77" t="s">
        <v>762</v>
      </c>
      <c r="P22" s="77" t="s">
        <v>1293</v>
      </c>
      <c r="Q22" s="77" t="s">
        <v>279</v>
      </c>
      <c r="R22" s="227">
        <v>203</v>
      </c>
      <c r="S22" s="57"/>
      <c r="T22" s="53" t="s">
        <v>1041</v>
      </c>
      <c r="U22" s="57" t="s">
        <v>147</v>
      </c>
      <c r="V22" s="57">
        <v>11</v>
      </c>
      <c r="W22" s="172" t="s">
        <v>1355</v>
      </c>
      <c r="Y22" s="165"/>
      <c r="Z22" s="79">
        <v>39479</v>
      </c>
      <c r="AA22" s="57">
        <v>2012</v>
      </c>
      <c r="AB22" s="57"/>
      <c r="AC22" s="57"/>
      <c r="AD22" s="57" t="s">
        <v>1545</v>
      </c>
    </row>
    <row r="23" spans="1:30" ht="133.5" customHeight="1">
      <c r="A23" s="69">
        <v>41512</v>
      </c>
      <c r="B23" s="57" t="s">
        <v>442</v>
      </c>
      <c r="C23" s="70" t="s">
        <v>785</v>
      </c>
      <c r="D23" s="110"/>
      <c r="E23" s="57" t="s">
        <v>471</v>
      </c>
      <c r="F23" s="110"/>
      <c r="G23" s="57" t="s">
        <v>197</v>
      </c>
      <c r="H23" s="110">
        <v>1</v>
      </c>
      <c r="I23" s="110"/>
      <c r="J23" s="110"/>
      <c r="K23" s="77">
        <v>30</v>
      </c>
      <c r="L23" s="77"/>
      <c r="M23" s="77"/>
      <c r="N23" s="77">
        <v>40</v>
      </c>
      <c r="O23" s="77" t="s">
        <v>1356</v>
      </c>
      <c r="P23" s="77" t="s">
        <v>1293</v>
      </c>
      <c r="Q23" s="77" t="s">
        <v>279</v>
      </c>
      <c r="R23" s="227">
        <v>95</v>
      </c>
      <c r="S23" s="57" t="s">
        <v>1443</v>
      </c>
      <c r="T23" s="57"/>
      <c r="U23" s="57" t="s">
        <v>147</v>
      </c>
      <c r="V23" s="57">
        <v>11</v>
      </c>
      <c r="W23" s="172" t="s">
        <v>472</v>
      </c>
      <c r="Y23" s="165"/>
      <c r="Z23" s="79">
        <v>39904</v>
      </c>
      <c r="AA23" s="79">
        <v>41030</v>
      </c>
      <c r="AB23" s="57"/>
      <c r="AC23" s="57" t="s">
        <v>924</v>
      </c>
      <c r="AD23" s="123"/>
    </row>
    <row r="24" spans="1:30" ht="72" customHeight="1">
      <c r="A24" s="69">
        <v>42839</v>
      </c>
      <c r="B24" s="57" t="s">
        <v>546</v>
      </c>
      <c r="C24" s="70" t="s">
        <v>1730</v>
      </c>
      <c r="D24" s="57" t="s">
        <v>1731</v>
      </c>
      <c r="E24" s="57" t="s">
        <v>2195</v>
      </c>
      <c r="F24" s="110"/>
      <c r="G24" s="57" t="s">
        <v>170</v>
      </c>
      <c r="H24" s="110">
        <v>1</v>
      </c>
      <c r="I24" s="110">
        <v>219</v>
      </c>
      <c r="J24" s="57" t="s">
        <v>609</v>
      </c>
      <c r="K24" s="77"/>
      <c r="L24" s="77"/>
      <c r="M24" s="77"/>
      <c r="N24" s="77"/>
      <c r="O24" s="77"/>
      <c r="P24" s="77"/>
      <c r="Q24" s="77" t="s">
        <v>1898</v>
      </c>
      <c r="R24" s="227">
        <v>81</v>
      </c>
      <c r="S24" s="57"/>
      <c r="T24" s="76" t="s">
        <v>1732</v>
      </c>
      <c r="U24" s="57"/>
      <c r="V24" s="57"/>
      <c r="W24" s="172"/>
      <c r="Y24" s="165"/>
      <c r="Z24" s="57"/>
      <c r="AA24" s="57">
        <v>2017</v>
      </c>
      <c r="AB24" s="57"/>
      <c r="AC24" s="57"/>
      <c r="AD24" s="123"/>
    </row>
    <row r="25" spans="1:30" ht="60" customHeight="1">
      <c r="A25" s="69">
        <v>42839</v>
      </c>
      <c r="B25" s="57" t="s">
        <v>546</v>
      </c>
      <c r="C25" s="70" t="s">
        <v>1730</v>
      </c>
      <c r="D25" s="57" t="s">
        <v>1731</v>
      </c>
      <c r="E25" s="57" t="s">
        <v>2196</v>
      </c>
      <c r="F25" s="110"/>
      <c r="G25" s="57" t="s">
        <v>170</v>
      </c>
      <c r="H25" s="110">
        <v>1</v>
      </c>
      <c r="I25" s="110">
        <v>373</v>
      </c>
      <c r="J25" s="57" t="s">
        <v>609</v>
      </c>
      <c r="K25" s="77"/>
      <c r="L25" s="77"/>
      <c r="M25" s="77"/>
      <c r="N25" s="77"/>
      <c r="O25" s="77" t="s">
        <v>762</v>
      </c>
      <c r="P25" s="77"/>
      <c r="Q25" s="77" t="s">
        <v>833</v>
      </c>
      <c r="R25" s="227">
        <v>574</v>
      </c>
      <c r="S25" s="57"/>
      <c r="T25" s="76" t="s">
        <v>1733</v>
      </c>
      <c r="U25" s="57"/>
      <c r="V25" s="57"/>
      <c r="W25" s="172"/>
      <c r="Y25" s="165"/>
      <c r="Z25" s="57"/>
      <c r="AA25" s="57"/>
      <c r="AB25" s="79">
        <v>42005</v>
      </c>
      <c r="AC25" s="57"/>
      <c r="AD25" s="123"/>
    </row>
    <row r="26" spans="1:30" ht="60" customHeight="1">
      <c r="A26" s="69">
        <v>42839</v>
      </c>
      <c r="B26" s="57" t="s">
        <v>546</v>
      </c>
      <c r="C26" s="70" t="s">
        <v>1730</v>
      </c>
      <c r="D26" s="57" t="s">
        <v>1899</v>
      </c>
      <c r="E26" s="57" t="s">
        <v>2197</v>
      </c>
      <c r="F26" s="57" t="s">
        <v>1734</v>
      </c>
      <c r="G26" s="57" t="s">
        <v>170</v>
      </c>
      <c r="H26" s="110">
        <v>1</v>
      </c>
      <c r="I26" s="110">
        <v>700</v>
      </c>
      <c r="J26" s="57" t="s">
        <v>609</v>
      </c>
      <c r="K26" s="77"/>
      <c r="L26" s="77"/>
      <c r="M26" s="77"/>
      <c r="N26" s="77"/>
      <c r="O26" s="77" t="s">
        <v>762</v>
      </c>
      <c r="P26" s="77"/>
      <c r="Q26" s="208" t="s">
        <v>833</v>
      </c>
      <c r="R26" s="227">
        <v>1130</v>
      </c>
      <c r="S26" s="57"/>
      <c r="T26" s="76" t="s">
        <v>1735</v>
      </c>
      <c r="U26" s="57"/>
      <c r="V26" s="57"/>
      <c r="W26" s="172"/>
      <c r="Y26" s="165"/>
      <c r="Z26" s="57"/>
      <c r="AA26" s="57">
        <v>2017</v>
      </c>
      <c r="AB26" s="57">
        <v>2018</v>
      </c>
      <c r="AC26" s="57"/>
      <c r="AD26" s="123"/>
    </row>
    <row r="27" spans="1:30" ht="127.5" customHeight="1">
      <c r="A27" s="69">
        <v>42794</v>
      </c>
      <c r="B27" s="57" t="s">
        <v>566</v>
      </c>
      <c r="C27" s="70" t="s">
        <v>433</v>
      </c>
      <c r="D27" s="57" t="s">
        <v>752</v>
      </c>
      <c r="E27" s="57" t="s">
        <v>1900</v>
      </c>
      <c r="F27" s="57"/>
      <c r="G27" s="57" t="s">
        <v>169</v>
      </c>
      <c r="H27" s="57">
        <v>1</v>
      </c>
      <c r="I27" s="57"/>
      <c r="J27" s="57" t="s">
        <v>609</v>
      </c>
      <c r="K27" s="77">
        <v>44</v>
      </c>
      <c r="L27" s="77"/>
      <c r="M27" s="77"/>
      <c r="N27" s="77"/>
      <c r="O27" s="77" t="s">
        <v>762</v>
      </c>
      <c r="P27" s="77"/>
      <c r="Q27" s="77" t="s">
        <v>1901</v>
      </c>
      <c r="R27" s="232">
        <v>85</v>
      </c>
      <c r="S27" s="57" t="s">
        <v>1446</v>
      </c>
      <c r="T27" s="57" t="s">
        <v>1445</v>
      </c>
      <c r="U27" s="57" t="s">
        <v>147</v>
      </c>
      <c r="V27" s="57"/>
      <c r="W27" s="172"/>
      <c r="Y27" s="165"/>
      <c r="Z27" s="79">
        <v>40210</v>
      </c>
      <c r="AA27" s="146">
        <v>2014</v>
      </c>
      <c r="AB27" s="57"/>
      <c r="AC27" s="57"/>
      <c r="AD27" s="157" t="s">
        <v>751</v>
      </c>
    </row>
    <row r="28" spans="1:30" ht="24" customHeight="1">
      <c r="A28" s="69">
        <v>42839</v>
      </c>
      <c r="B28" s="52" t="s">
        <v>566</v>
      </c>
      <c r="C28" s="70" t="s">
        <v>567</v>
      </c>
      <c r="D28" s="57"/>
      <c r="E28" s="57" t="s">
        <v>2199</v>
      </c>
      <c r="F28" s="57" t="s">
        <v>446</v>
      </c>
      <c r="G28" s="57" t="s">
        <v>170</v>
      </c>
      <c r="H28" s="57">
        <v>1</v>
      </c>
      <c r="I28" s="57">
        <v>1400</v>
      </c>
      <c r="J28" s="57" t="s">
        <v>609</v>
      </c>
      <c r="K28" s="77"/>
      <c r="L28" s="77">
        <v>519</v>
      </c>
      <c r="M28" s="77"/>
      <c r="N28" s="77"/>
      <c r="O28" s="77" t="s">
        <v>617</v>
      </c>
      <c r="P28" s="77"/>
      <c r="Q28" s="77" t="s">
        <v>1904</v>
      </c>
      <c r="R28" s="244">
        <v>1400</v>
      </c>
      <c r="S28" s="57"/>
      <c r="T28" s="57"/>
      <c r="U28" s="57" t="s">
        <v>1916</v>
      </c>
      <c r="V28" s="57"/>
      <c r="W28" s="172" t="s">
        <v>1376</v>
      </c>
      <c r="Y28" s="165"/>
      <c r="Z28" s="57"/>
      <c r="AA28" s="57"/>
      <c r="AB28" s="57"/>
      <c r="AC28" s="57" t="s">
        <v>1268</v>
      </c>
      <c r="AD28" s="154" t="s">
        <v>1377</v>
      </c>
    </row>
    <row r="29" spans="1:30" ht="240" customHeight="1">
      <c r="A29" s="69">
        <v>42844</v>
      </c>
      <c r="B29" s="57" t="s">
        <v>566</v>
      </c>
      <c r="C29" s="70" t="s">
        <v>567</v>
      </c>
      <c r="D29" s="57" t="s">
        <v>510</v>
      </c>
      <c r="E29" s="57" t="s">
        <v>2198</v>
      </c>
      <c r="F29" s="57" t="s">
        <v>1276</v>
      </c>
      <c r="G29" s="57" t="s">
        <v>170</v>
      </c>
      <c r="H29" s="57">
        <v>1</v>
      </c>
      <c r="I29" s="57">
        <v>99</v>
      </c>
      <c r="J29" s="57" t="s">
        <v>609</v>
      </c>
      <c r="K29" s="77"/>
      <c r="L29" s="77"/>
      <c r="M29" s="77"/>
      <c r="N29" s="77"/>
      <c r="O29" s="77"/>
      <c r="P29" s="77"/>
      <c r="Q29" s="77" t="s">
        <v>2311</v>
      </c>
      <c r="R29" s="233"/>
      <c r="S29" s="57" t="s">
        <v>1277</v>
      </c>
      <c r="T29" s="57"/>
      <c r="U29" s="57"/>
      <c r="V29" s="57"/>
      <c r="W29" s="172"/>
      <c r="Y29" s="165"/>
      <c r="Z29" s="57"/>
      <c r="AA29" s="57" t="s">
        <v>777</v>
      </c>
      <c r="AB29" s="57"/>
      <c r="AC29" s="57"/>
      <c r="AD29" s="123"/>
    </row>
    <row r="30" spans="1:30" ht="48" customHeight="1">
      <c r="A30" s="69">
        <v>42797</v>
      </c>
      <c r="B30" s="57" t="s">
        <v>566</v>
      </c>
      <c r="C30" s="70" t="s">
        <v>567</v>
      </c>
      <c r="D30" s="57" t="s">
        <v>53</v>
      </c>
      <c r="E30" s="57" t="s">
        <v>280</v>
      </c>
      <c r="F30" s="57" t="s">
        <v>446</v>
      </c>
      <c r="G30" s="57" t="s">
        <v>170</v>
      </c>
      <c r="H30" s="57">
        <v>1</v>
      </c>
      <c r="I30" s="57">
        <v>1360</v>
      </c>
      <c r="J30" s="57" t="s">
        <v>609</v>
      </c>
      <c r="K30" s="77">
        <v>33</v>
      </c>
      <c r="L30" s="77"/>
      <c r="M30" s="77"/>
      <c r="N30" s="77"/>
      <c r="O30" s="77" t="s">
        <v>762</v>
      </c>
      <c r="P30" s="77"/>
      <c r="Q30" s="77" t="s">
        <v>1914</v>
      </c>
      <c r="R30" s="227">
        <v>1000</v>
      </c>
      <c r="S30" s="57" t="s">
        <v>147</v>
      </c>
      <c r="T30" s="53" t="s">
        <v>1661</v>
      </c>
      <c r="U30" s="57" t="s">
        <v>1660</v>
      </c>
      <c r="V30" s="57"/>
      <c r="W30" s="172" t="s">
        <v>1658</v>
      </c>
      <c r="Y30" s="165"/>
      <c r="Z30" s="57">
        <v>2007</v>
      </c>
      <c r="AA30" s="57"/>
      <c r="AB30" s="57"/>
      <c r="AC30" s="57" t="s">
        <v>1659</v>
      </c>
      <c r="AD30" s="123" t="s">
        <v>1055</v>
      </c>
    </row>
    <row r="31" spans="1:30" ht="60" customHeight="1">
      <c r="A31" s="69">
        <v>42839</v>
      </c>
      <c r="B31" s="53" t="s">
        <v>566</v>
      </c>
      <c r="C31" s="70" t="s">
        <v>567</v>
      </c>
      <c r="D31" s="57" t="s">
        <v>1052</v>
      </c>
      <c r="E31" s="57" t="s">
        <v>2200</v>
      </c>
      <c r="F31" s="57" t="s">
        <v>444</v>
      </c>
      <c r="G31" s="57" t="s">
        <v>170</v>
      </c>
      <c r="H31" s="57">
        <v>1</v>
      </c>
      <c r="I31" s="57">
        <v>60</v>
      </c>
      <c r="J31" s="57" t="s">
        <v>609</v>
      </c>
      <c r="K31" s="77"/>
      <c r="L31" s="77"/>
      <c r="M31" s="77"/>
      <c r="N31" s="77"/>
      <c r="O31" s="77" t="s">
        <v>617</v>
      </c>
      <c r="P31" s="77"/>
      <c r="Q31" s="77" t="s">
        <v>833</v>
      </c>
      <c r="R31" s="227">
        <v>56</v>
      </c>
      <c r="S31" s="57" t="s">
        <v>509</v>
      </c>
      <c r="T31" s="57"/>
      <c r="U31" s="57"/>
      <c r="V31" s="57"/>
      <c r="W31" s="172" t="s">
        <v>13</v>
      </c>
      <c r="Y31" s="165"/>
      <c r="Z31" s="57">
        <v>2003</v>
      </c>
      <c r="AA31" s="57">
        <v>2012</v>
      </c>
      <c r="AB31" s="57"/>
      <c r="AC31" s="57"/>
      <c r="AD31" s="123"/>
    </row>
    <row r="32" spans="1:32" ht="264" customHeight="1">
      <c r="A32" s="69">
        <v>42801</v>
      </c>
      <c r="B32" s="53" t="s">
        <v>566</v>
      </c>
      <c r="C32" s="70" t="s">
        <v>567</v>
      </c>
      <c r="D32" s="57"/>
      <c r="E32" s="57" t="s">
        <v>1917</v>
      </c>
      <c r="F32" s="57" t="s">
        <v>796</v>
      </c>
      <c r="G32" s="57" t="s">
        <v>170</v>
      </c>
      <c r="H32" s="57">
        <v>1</v>
      </c>
      <c r="I32" s="57">
        <v>1560</v>
      </c>
      <c r="J32" s="57" t="s">
        <v>609</v>
      </c>
      <c r="K32" s="77"/>
      <c r="L32" s="77"/>
      <c r="M32" s="77"/>
      <c r="N32" s="77"/>
      <c r="O32" s="77" t="s">
        <v>617</v>
      </c>
      <c r="P32" s="77"/>
      <c r="Q32" s="77" t="s">
        <v>833</v>
      </c>
      <c r="R32" s="217"/>
      <c r="S32" s="57" t="s">
        <v>28</v>
      </c>
      <c r="T32" s="57" t="s">
        <v>777</v>
      </c>
      <c r="U32" s="57"/>
      <c r="V32" s="57"/>
      <c r="W32" s="172" t="s">
        <v>777</v>
      </c>
      <c r="Y32" s="165"/>
      <c r="Z32" s="57"/>
      <c r="AA32" s="57" t="s">
        <v>1918</v>
      </c>
      <c r="AB32" s="57"/>
      <c r="AC32" s="57"/>
      <c r="AD32" s="123" t="s">
        <v>1056</v>
      </c>
      <c r="AE32" s="63"/>
      <c r="AF32" s="63"/>
    </row>
    <row r="33" spans="1:30" ht="60" customHeight="1">
      <c r="A33" s="69">
        <v>42839</v>
      </c>
      <c r="B33" s="53" t="s">
        <v>566</v>
      </c>
      <c r="C33" s="70" t="s">
        <v>567</v>
      </c>
      <c r="D33" s="57"/>
      <c r="E33" s="57" t="s">
        <v>2208</v>
      </c>
      <c r="F33" s="57" t="s">
        <v>142</v>
      </c>
      <c r="G33" s="57" t="s">
        <v>170</v>
      </c>
      <c r="H33" s="57">
        <v>4</v>
      </c>
      <c r="I33" s="57">
        <v>1055</v>
      </c>
      <c r="J33" s="57" t="s">
        <v>609</v>
      </c>
      <c r="K33" s="77"/>
      <c r="L33" s="77"/>
      <c r="M33" s="77"/>
      <c r="N33" s="77"/>
      <c r="O33" s="77" t="s">
        <v>777</v>
      </c>
      <c r="P33" s="77"/>
      <c r="Q33" s="77" t="s">
        <v>1927</v>
      </c>
      <c r="R33" s="217"/>
      <c r="S33" s="57" t="s">
        <v>777</v>
      </c>
      <c r="T33" s="57" t="s">
        <v>143</v>
      </c>
      <c r="U33" s="57" t="s">
        <v>144</v>
      </c>
      <c r="V33" s="57"/>
      <c r="W33" s="172"/>
      <c r="Y33" s="165"/>
      <c r="Z33" s="73"/>
      <c r="AA33" s="73"/>
      <c r="AB33" s="73"/>
      <c r="AC33" s="73" t="s">
        <v>1274</v>
      </c>
      <c r="AD33" s="277" t="s">
        <v>2209</v>
      </c>
    </row>
    <row r="34" spans="1:30" ht="252" customHeight="1">
      <c r="A34" s="69">
        <v>42839</v>
      </c>
      <c r="B34" s="53" t="s">
        <v>566</v>
      </c>
      <c r="C34" s="70" t="s">
        <v>567</v>
      </c>
      <c r="D34" s="57"/>
      <c r="E34" s="57" t="s">
        <v>2212</v>
      </c>
      <c r="F34" s="57" t="s">
        <v>252</v>
      </c>
      <c r="G34" s="57" t="s">
        <v>170</v>
      </c>
      <c r="H34" s="57">
        <v>1</v>
      </c>
      <c r="I34" s="57">
        <v>7100</v>
      </c>
      <c r="J34" s="57" t="s">
        <v>609</v>
      </c>
      <c r="K34" s="77">
        <v>227.5</v>
      </c>
      <c r="L34" s="77"/>
      <c r="M34" s="77"/>
      <c r="N34" s="77"/>
      <c r="O34" s="77" t="s">
        <v>516</v>
      </c>
      <c r="P34" s="77"/>
      <c r="Q34" s="77" t="s">
        <v>833</v>
      </c>
      <c r="R34" s="227">
        <v>10000</v>
      </c>
      <c r="S34" s="57" t="s">
        <v>455</v>
      </c>
      <c r="T34" s="57"/>
      <c r="U34" s="57" t="s">
        <v>35</v>
      </c>
      <c r="V34" s="57"/>
      <c r="W34" s="172" t="s">
        <v>1130</v>
      </c>
      <c r="X34" s="57" t="s">
        <v>456</v>
      </c>
      <c r="Y34" s="165"/>
      <c r="Z34" s="73" t="s">
        <v>457</v>
      </c>
      <c r="AA34" s="73">
        <v>2022</v>
      </c>
      <c r="AB34" s="73"/>
      <c r="AC34" s="73"/>
      <c r="AD34" s="158"/>
    </row>
    <row r="35" spans="1:30" ht="132" customHeight="1">
      <c r="A35" s="69">
        <v>42839</v>
      </c>
      <c r="B35" s="53" t="s">
        <v>566</v>
      </c>
      <c r="C35" s="70" t="s">
        <v>567</v>
      </c>
      <c r="D35" s="53"/>
      <c r="E35" s="53" t="s">
        <v>2213</v>
      </c>
      <c r="F35" s="57" t="s">
        <v>251</v>
      </c>
      <c r="G35" s="57" t="s">
        <v>170</v>
      </c>
      <c r="H35" s="57">
        <v>1</v>
      </c>
      <c r="I35" s="57">
        <v>140</v>
      </c>
      <c r="J35" s="57" t="s">
        <v>609</v>
      </c>
      <c r="K35" s="77">
        <v>99</v>
      </c>
      <c r="L35" s="77"/>
      <c r="M35" s="77">
        <v>61</v>
      </c>
      <c r="N35" s="77"/>
      <c r="O35" s="77" t="s">
        <v>762</v>
      </c>
      <c r="P35" s="77" t="s">
        <v>1293</v>
      </c>
      <c r="Q35" s="77" t="s">
        <v>833</v>
      </c>
      <c r="R35" s="217" t="s">
        <v>1913</v>
      </c>
      <c r="S35" s="53" t="s">
        <v>139</v>
      </c>
      <c r="T35" s="57" t="s">
        <v>1309</v>
      </c>
      <c r="U35" s="58" t="s">
        <v>147</v>
      </c>
      <c r="V35" s="57">
        <v>14</v>
      </c>
      <c r="W35" s="175" t="s">
        <v>534</v>
      </c>
      <c r="Y35" s="165"/>
      <c r="Z35" s="57">
        <v>2004</v>
      </c>
      <c r="AA35" s="57">
        <v>2014</v>
      </c>
      <c r="AB35" s="57">
        <v>2015</v>
      </c>
      <c r="AC35" s="57"/>
      <c r="AD35" s="278" t="s">
        <v>2214</v>
      </c>
    </row>
    <row r="36" spans="1:30" ht="132" customHeight="1">
      <c r="A36" s="69">
        <v>42808</v>
      </c>
      <c r="B36" s="57" t="s">
        <v>566</v>
      </c>
      <c r="C36" s="70" t="s">
        <v>567</v>
      </c>
      <c r="D36" s="57"/>
      <c r="E36" s="57" t="s">
        <v>1937</v>
      </c>
      <c r="F36" s="57" t="s">
        <v>14</v>
      </c>
      <c r="G36" s="57" t="s">
        <v>170</v>
      </c>
      <c r="H36" s="57">
        <v>1</v>
      </c>
      <c r="I36" s="57">
        <v>2800</v>
      </c>
      <c r="J36" s="57" t="s">
        <v>609</v>
      </c>
      <c r="K36" s="77"/>
      <c r="L36" s="77"/>
      <c r="M36" s="77"/>
      <c r="N36" s="77"/>
      <c r="O36" s="77"/>
      <c r="P36" s="77"/>
      <c r="Q36" s="77" t="s">
        <v>764</v>
      </c>
      <c r="R36" s="233"/>
      <c r="S36" s="57" t="s">
        <v>1278</v>
      </c>
      <c r="T36" s="57"/>
      <c r="U36" s="58" t="s">
        <v>816</v>
      </c>
      <c r="V36" s="57"/>
      <c r="W36" s="172" t="s">
        <v>777</v>
      </c>
      <c r="Y36" s="165"/>
      <c r="Z36" s="57"/>
      <c r="AA36" s="57"/>
      <c r="AB36" s="57"/>
      <c r="AC36" s="57" t="s">
        <v>1280</v>
      </c>
      <c r="AD36" s="155" t="s">
        <v>740</v>
      </c>
    </row>
    <row r="37" spans="1:30" ht="60" customHeight="1">
      <c r="A37" s="69">
        <v>42839</v>
      </c>
      <c r="B37" s="57" t="s">
        <v>566</v>
      </c>
      <c r="C37" s="70" t="s">
        <v>567</v>
      </c>
      <c r="D37" s="57"/>
      <c r="E37" s="57" t="s">
        <v>1902</v>
      </c>
      <c r="F37" s="57" t="s">
        <v>446</v>
      </c>
      <c r="G37" s="57" t="s">
        <v>170</v>
      </c>
      <c r="H37" s="57">
        <v>1</v>
      </c>
      <c r="I37" s="57">
        <v>792</v>
      </c>
      <c r="J37" s="57" t="s">
        <v>609</v>
      </c>
      <c r="K37" s="77">
        <v>56</v>
      </c>
      <c r="L37" s="77"/>
      <c r="M37" s="77"/>
      <c r="N37" s="77"/>
      <c r="O37" s="77" t="s">
        <v>617</v>
      </c>
      <c r="P37" s="77"/>
      <c r="Q37" s="77" t="s">
        <v>764</v>
      </c>
      <c r="R37" s="217">
        <v>900</v>
      </c>
      <c r="S37" s="57"/>
      <c r="T37" s="57"/>
      <c r="U37" s="57"/>
      <c r="V37" s="57"/>
      <c r="W37" s="172"/>
      <c r="Y37" s="165"/>
      <c r="Z37" s="57"/>
      <c r="AA37" s="57"/>
      <c r="AB37" s="57"/>
      <c r="AC37" s="57"/>
      <c r="AD37" s="123"/>
    </row>
    <row r="38" spans="1:32" s="63" customFormat="1" ht="216" customHeight="1">
      <c r="A38" s="69">
        <v>42839</v>
      </c>
      <c r="B38" s="52" t="s">
        <v>566</v>
      </c>
      <c r="C38" s="70" t="s">
        <v>567</v>
      </c>
      <c r="D38" s="57"/>
      <c r="E38" s="57" t="s">
        <v>1905</v>
      </c>
      <c r="F38" s="57" t="s">
        <v>786</v>
      </c>
      <c r="G38" s="57" t="s">
        <v>1906</v>
      </c>
      <c r="H38" s="57">
        <v>1</v>
      </c>
      <c r="I38" s="57">
        <v>2700</v>
      </c>
      <c r="J38" s="57" t="s">
        <v>609</v>
      </c>
      <c r="K38" s="77"/>
      <c r="L38" s="77"/>
      <c r="M38" s="77"/>
      <c r="N38" s="77"/>
      <c r="O38" s="77" t="s">
        <v>777</v>
      </c>
      <c r="P38" s="77"/>
      <c r="Q38" s="77" t="s">
        <v>764</v>
      </c>
      <c r="R38" s="217"/>
      <c r="S38" s="57" t="s">
        <v>28</v>
      </c>
      <c r="T38" s="57"/>
      <c r="U38" s="57"/>
      <c r="V38" s="57"/>
      <c r="W38" s="172" t="s">
        <v>445</v>
      </c>
      <c r="X38" s="57"/>
      <c r="Y38" s="165"/>
      <c r="Z38" s="57"/>
      <c r="AA38" s="57"/>
      <c r="AB38" s="57"/>
      <c r="AC38" s="57"/>
      <c r="AD38" s="123"/>
      <c r="AE38" s="58"/>
      <c r="AF38" s="58"/>
    </row>
    <row r="39" spans="1:30" ht="48" customHeight="1">
      <c r="A39" s="69">
        <v>42839</v>
      </c>
      <c r="B39" s="53" t="s">
        <v>566</v>
      </c>
      <c r="C39" s="70" t="s">
        <v>567</v>
      </c>
      <c r="D39" s="57"/>
      <c r="E39" s="57" t="s">
        <v>2201</v>
      </c>
      <c r="F39" s="57" t="s">
        <v>786</v>
      </c>
      <c r="G39" s="57" t="s">
        <v>170</v>
      </c>
      <c r="H39" s="57">
        <v>1</v>
      </c>
      <c r="I39" s="57">
        <v>1400</v>
      </c>
      <c r="J39" s="57" t="s">
        <v>609</v>
      </c>
      <c r="K39" s="57"/>
      <c r="L39" s="57"/>
      <c r="M39" s="57"/>
      <c r="N39" s="57"/>
      <c r="O39" s="57" t="s">
        <v>617</v>
      </c>
      <c r="P39" s="57"/>
      <c r="Q39" s="77" t="s">
        <v>764</v>
      </c>
      <c r="R39" s="233"/>
      <c r="S39" s="57" t="s">
        <v>28</v>
      </c>
      <c r="T39" s="57" t="s">
        <v>777</v>
      </c>
      <c r="U39" s="106"/>
      <c r="V39" s="106"/>
      <c r="W39" s="174" t="s">
        <v>777</v>
      </c>
      <c r="Y39" s="126"/>
      <c r="Z39" s="106"/>
      <c r="AA39" s="106"/>
      <c r="AB39" s="106"/>
      <c r="AC39" s="106"/>
      <c r="AD39" s="159" t="s">
        <v>2202</v>
      </c>
    </row>
    <row r="40" spans="1:30" ht="240" customHeight="1">
      <c r="A40" s="69">
        <v>42797</v>
      </c>
      <c r="B40" s="53" t="s">
        <v>566</v>
      </c>
      <c r="C40" s="70" t="s">
        <v>567</v>
      </c>
      <c r="D40" s="57"/>
      <c r="E40" s="57" t="s">
        <v>1057</v>
      </c>
      <c r="F40" s="57" t="s">
        <v>542</v>
      </c>
      <c r="G40" s="57" t="s">
        <v>170</v>
      </c>
      <c r="H40" s="57">
        <v>1</v>
      </c>
      <c r="I40" s="57">
        <v>6000</v>
      </c>
      <c r="J40" s="57" t="s">
        <v>609</v>
      </c>
      <c r="K40" s="77"/>
      <c r="L40" s="77"/>
      <c r="M40" s="77"/>
      <c r="N40" s="77"/>
      <c r="O40" s="77" t="s">
        <v>762</v>
      </c>
      <c r="P40" s="77"/>
      <c r="Q40" s="77" t="s">
        <v>764</v>
      </c>
      <c r="R40" s="217">
        <v>3600</v>
      </c>
      <c r="S40" s="57" t="s">
        <v>86</v>
      </c>
      <c r="T40" s="57" t="s">
        <v>200</v>
      </c>
      <c r="U40" s="57" t="s">
        <v>86</v>
      </c>
      <c r="V40" s="57" t="s">
        <v>87</v>
      </c>
      <c r="W40" s="172" t="s">
        <v>1017</v>
      </c>
      <c r="Y40" s="165" t="s">
        <v>950</v>
      </c>
      <c r="Z40" s="79">
        <v>40148</v>
      </c>
      <c r="AA40" s="79">
        <v>43466</v>
      </c>
      <c r="AB40" s="73"/>
      <c r="AC40" s="57" t="s">
        <v>21</v>
      </c>
      <c r="AD40" s="157" t="s">
        <v>739</v>
      </c>
    </row>
    <row r="41" spans="1:30" ht="60" customHeight="1">
      <c r="A41" s="69">
        <v>42839</v>
      </c>
      <c r="B41" s="57" t="s">
        <v>566</v>
      </c>
      <c r="C41" s="70" t="s">
        <v>567</v>
      </c>
      <c r="D41" s="57" t="s">
        <v>1364</v>
      </c>
      <c r="E41" s="57" t="s">
        <v>1924</v>
      </c>
      <c r="F41" s="110"/>
      <c r="G41" s="57" t="s">
        <v>170</v>
      </c>
      <c r="H41" s="110">
        <v>1</v>
      </c>
      <c r="I41" s="57">
        <v>300</v>
      </c>
      <c r="J41" s="57" t="s">
        <v>609</v>
      </c>
      <c r="K41" s="77"/>
      <c r="L41" s="77"/>
      <c r="M41" s="77"/>
      <c r="N41" s="77"/>
      <c r="O41" s="77"/>
      <c r="P41" s="77"/>
      <c r="Q41" s="77" t="s">
        <v>1926</v>
      </c>
      <c r="R41" s="227"/>
      <c r="S41" s="57"/>
      <c r="T41" s="57" t="s">
        <v>1365</v>
      </c>
      <c r="U41" s="57"/>
      <c r="V41" s="57"/>
      <c r="W41" s="172" t="s">
        <v>1925</v>
      </c>
      <c r="Y41" s="165"/>
      <c r="Z41" s="57"/>
      <c r="AA41" s="57">
        <v>2015</v>
      </c>
      <c r="AB41" s="57"/>
      <c r="AC41" s="57"/>
      <c r="AD41" s="123"/>
    </row>
    <row r="42" spans="1:29" ht="240" customHeight="1">
      <c r="A42" s="69">
        <v>42839</v>
      </c>
      <c r="B42" s="57" t="s">
        <v>566</v>
      </c>
      <c r="C42" s="70" t="s">
        <v>567</v>
      </c>
      <c r="D42" s="57"/>
      <c r="E42" s="57" t="s">
        <v>1929</v>
      </c>
      <c r="F42" s="57" t="s">
        <v>1928</v>
      </c>
      <c r="G42" s="57"/>
      <c r="H42" s="57">
        <v>1</v>
      </c>
      <c r="I42" s="57">
        <v>1600</v>
      </c>
      <c r="J42" s="57" t="s">
        <v>609</v>
      </c>
      <c r="K42" s="77"/>
      <c r="L42" s="77"/>
      <c r="M42" s="77"/>
      <c r="N42" s="77"/>
      <c r="O42" s="77" t="s">
        <v>777</v>
      </c>
      <c r="P42" s="77"/>
      <c r="Q42" s="77" t="s">
        <v>1930</v>
      </c>
      <c r="R42" s="217"/>
      <c r="S42" s="57" t="s">
        <v>28</v>
      </c>
      <c r="T42" s="57"/>
      <c r="U42" s="57"/>
      <c r="V42" s="57"/>
      <c r="W42" s="172" t="s">
        <v>445</v>
      </c>
      <c r="Y42" s="165"/>
      <c r="Z42" s="57"/>
      <c r="AA42" s="57"/>
      <c r="AB42" s="57"/>
      <c r="AC42" s="57"/>
    </row>
    <row r="43" spans="1:30" ht="228" customHeight="1">
      <c r="A43" s="69">
        <v>42808</v>
      </c>
      <c r="B43" s="57" t="s">
        <v>566</v>
      </c>
      <c r="C43" s="70" t="s">
        <v>567</v>
      </c>
      <c r="D43" s="110"/>
      <c r="E43" s="57" t="s">
        <v>1933</v>
      </c>
      <c r="F43" s="110"/>
      <c r="G43" s="57" t="s">
        <v>170</v>
      </c>
      <c r="H43" s="110">
        <v>1</v>
      </c>
      <c r="I43" s="57">
        <v>111</v>
      </c>
      <c r="J43" s="57" t="s">
        <v>609</v>
      </c>
      <c r="K43" s="77"/>
      <c r="L43" s="77"/>
      <c r="M43" s="77"/>
      <c r="N43" s="77"/>
      <c r="O43" s="77"/>
      <c r="P43" s="77"/>
      <c r="Q43" s="77" t="s">
        <v>1934</v>
      </c>
      <c r="R43" s="227"/>
      <c r="S43" s="57" t="s">
        <v>1399</v>
      </c>
      <c r="T43" s="57"/>
      <c r="U43" s="57"/>
      <c r="V43" s="57"/>
      <c r="W43" s="172" t="s">
        <v>816</v>
      </c>
      <c r="Y43" s="165"/>
      <c r="Z43" s="57"/>
      <c r="AA43" s="57"/>
      <c r="AB43" s="57"/>
      <c r="AC43" s="57" t="s">
        <v>356</v>
      </c>
      <c r="AD43" s="123"/>
    </row>
    <row r="44" spans="1:30" ht="120" customHeight="1">
      <c r="A44" s="69">
        <v>42839</v>
      </c>
      <c r="B44" s="57" t="s">
        <v>566</v>
      </c>
      <c r="C44" s="70" t="s">
        <v>567</v>
      </c>
      <c r="D44" s="57" t="s">
        <v>1264</v>
      </c>
      <c r="E44" s="57" t="s">
        <v>1932</v>
      </c>
      <c r="F44" s="57"/>
      <c r="G44" s="57" t="s">
        <v>170</v>
      </c>
      <c r="H44" s="57">
        <v>1</v>
      </c>
      <c r="I44" s="57">
        <v>76.5</v>
      </c>
      <c r="J44" s="57"/>
      <c r="K44" s="77"/>
      <c r="L44" s="77"/>
      <c r="M44" s="77"/>
      <c r="N44" s="77"/>
      <c r="O44" s="77" t="s">
        <v>762</v>
      </c>
      <c r="P44" s="77"/>
      <c r="Q44" s="77" t="s">
        <v>1233</v>
      </c>
      <c r="R44" s="217"/>
      <c r="S44" s="57"/>
      <c r="T44" s="57"/>
      <c r="U44" s="57" t="s">
        <v>1265</v>
      </c>
      <c r="V44" s="57"/>
      <c r="W44" s="172" t="s">
        <v>179</v>
      </c>
      <c r="X44" s="57" t="s">
        <v>777</v>
      </c>
      <c r="Y44" s="165"/>
      <c r="Z44" s="57"/>
      <c r="AA44" s="57">
        <v>2015</v>
      </c>
      <c r="AB44" s="57"/>
      <c r="AC44" s="57"/>
      <c r="AD44" s="278" t="s">
        <v>2210</v>
      </c>
    </row>
    <row r="45" spans="1:30" ht="192" customHeight="1">
      <c r="A45" s="69">
        <v>42794</v>
      </c>
      <c r="B45" s="52" t="s">
        <v>566</v>
      </c>
      <c r="C45" s="70" t="s">
        <v>567</v>
      </c>
      <c r="D45" s="57" t="s">
        <v>510</v>
      </c>
      <c r="E45" s="57" t="s">
        <v>1903</v>
      </c>
      <c r="F45" s="57" t="s">
        <v>511</v>
      </c>
      <c r="G45" s="57" t="s">
        <v>170</v>
      </c>
      <c r="H45" s="57">
        <v>5</v>
      </c>
      <c r="I45" s="57">
        <v>1000</v>
      </c>
      <c r="J45" s="57" t="s">
        <v>609</v>
      </c>
      <c r="K45" s="77"/>
      <c r="L45" s="77"/>
      <c r="M45" s="77"/>
      <c r="N45" s="77"/>
      <c r="O45" s="77"/>
      <c r="P45" s="77"/>
      <c r="Q45" s="77" t="s">
        <v>830</v>
      </c>
      <c r="R45" s="217"/>
      <c r="S45" s="57"/>
      <c r="T45" s="57" t="s">
        <v>112</v>
      </c>
      <c r="U45" s="57" t="s">
        <v>1128</v>
      </c>
      <c r="V45" s="57"/>
      <c r="W45" s="172"/>
      <c r="Y45" s="165"/>
      <c r="Z45" s="57"/>
      <c r="AA45" s="57"/>
      <c r="AB45" s="57"/>
      <c r="AC45" s="57"/>
      <c r="AD45" s="123"/>
    </row>
    <row r="46" spans="1:30" ht="76.5" customHeight="1">
      <c r="A46" s="69">
        <v>42839</v>
      </c>
      <c r="B46" s="57" t="s">
        <v>566</v>
      </c>
      <c r="C46" s="70" t="s">
        <v>567</v>
      </c>
      <c r="D46" s="57" t="s">
        <v>1264</v>
      </c>
      <c r="E46" s="57" t="s">
        <v>1919</v>
      </c>
      <c r="F46" s="57" t="s">
        <v>1266</v>
      </c>
      <c r="G46" s="57" t="s">
        <v>170</v>
      </c>
      <c r="H46" s="57">
        <v>2</v>
      </c>
      <c r="I46" s="57">
        <v>690</v>
      </c>
      <c r="J46" s="57" t="s">
        <v>609</v>
      </c>
      <c r="K46" s="77"/>
      <c r="L46" s="77"/>
      <c r="M46" s="77"/>
      <c r="N46" s="77"/>
      <c r="O46" s="77" t="s">
        <v>762</v>
      </c>
      <c r="P46" s="77"/>
      <c r="Q46" s="57" t="s">
        <v>830</v>
      </c>
      <c r="R46" s="217"/>
      <c r="S46" s="57"/>
      <c r="T46" s="57" t="s">
        <v>1267</v>
      </c>
      <c r="U46" s="57"/>
      <c r="V46" s="57"/>
      <c r="W46" s="172" t="s">
        <v>179</v>
      </c>
      <c r="X46" s="57" t="s">
        <v>180</v>
      </c>
      <c r="Y46" s="165"/>
      <c r="Z46" s="57"/>
      <c r="AA46" s="57">
        <v>2018</v>
      </c>
      <c r="AB46" s="57"/>
      <c r="AC46" s="77" t="s">
        <v>178</v>
      </c>
      <c r="AD46" s="123"/>
    </row>
    <row r="47" spans="1:30" ht="51" customHeight="1">
      <c r="A47" s="69">
        <v>42808</v>
      </c>
      <c r="B47" s="53" t="s">
        <v>566</v>
      </c>
      <c r="C47" s="70" t="s">
        <v>567</v>
      </c>
      <c r="D47" s="57" t="s">
        <v>642</v>
      </c>
      <c r="E47" s="57" t="s">
        <v>1938</v>
      </c>
      <c r="F47" s="57" t="s">
        <v>778</v>
      </c>
      <c r="G47" s="57" t="s">
        <v>170</v>
      </c>
      <c r="H47" s="57">
        <v>3</v>
      </c>
      <c r="I47" s="57">
        <v>225</v>
      </c>
      <c r="J47" s="57" t="s">
        <v>609</v>
      </c>
      <c r="K47" s="57">
        <v>109</v>
      </c>
      <c r="L47" s="57">
        <v>86</v>
      </c>
      <c r="M47" s="57"/>
      <c r="N47" s="57"/>
      <c r="O47" s="57" t="s">
        <v>762</v>
      </c>
      <c r="P47" s="57"/>
      <c r="Q47" s="77" t="s">
        <v>830</v>
      </c>
      <c r="R47" s="217"/>
      <c r="S47" s="57"/>
      <c r="T47" s="57" t="s">
        <v>1072</v>
      </c>
      <c r="U47" s="57"/>
      <c r="V47" s="57"/>
      <c r="W47" s="172"/>
      <c r="Y47" s="165"/>
      <c r="Z47" s="73"/>
      <c r="AA47" s="73"/>
      <c r="AB47" s="73"/>
      <c r="AC47" s="73" t="s">
        <v>1049</v>
      </c>
      <c r="AD47" s="158" t="s">
        <v>1650</v>
      </c>
    </row>
    <row r="48" spans="1:30" ht="24" customHeight="1">
      <c r="A48" s="69">
        <v>42839</v>
      </c>
      <c r="B48" s="53" t="s">
        <v>566</v>
      </c>
      <c r="C48" s="70" t="s">
        <v>567</v>
      </c>
      <c r="D48" s="57"/>
      <c r="E48" s="57" t="s">
        <v>2203</v>
      </c>
      <c r="F48" s="57" t="s">
        <v>1147</v>
      </c>
      <c r="G48" s="57" t="s">
        <v>170</v>
      </c>
      <c r="H48" s="57">
        <v>1</v>
      </c>
      <c r="I48" s="57">
        <v>520</v>
      </c>
      <c r="J48" s="57" t="s">
        <v>609</v>
      </c>
      <c r="K48" s="77"/>
      <c r="L48" s="77"/>
      <c r="M48" s="77"/>
      <c r="N48" s="77"/>
      <c r="O48" s="77" t="s">
        <v>617</v>
      </c>
      <c r="P48" s="77"/>
      <c r="Q48" s="77" t="s">
        <v>830</v>
      </c>
      <c r="R48" s="233"/>
      <c r="S48" s="57"/>
      <c r="T48" s="57" t="s">
        <v>1920</v>
      </c>
      <c r="U48" s="57"/>
      <c r="V48" s="57"/>
      <c r="W48" s="172"/>
      <c r="Y48" s="165"/>
      <c r="Z48" s="57"/>
      <c r="AA48" s="57"/>
      <c r="AB48" s="57"/>
      <c r="AC48" s="57"/>
      <c r="AD48" s="277" t="s">
        <v>2204</v>
      </c>
    </row>
    <row r="49" spans="1:30" ht="108" customHeight="1">
      <c r="A49" s="69">
        <v>42801</v>
      </c>
      <c r="B49" s="57" t="s">
        <v>566</v>
      </c>
      <c r="C49" s="70" t="s">
        <v>567</v>
      </c>
      <c r="D49" s="57" t="s">
        <v>642</v>
      </c>
      <c r="E49" s="57" t="s">
        <v>1922</v>
      </c>
      <c r="F49" s="57"/>
      <c r="G49" s="57" t="s">
        <v>170</v>
      </c>
      <c r="H49" s="57">
        <v>1</v>
      </c>
      <c r="I49" s="57">
        <v>200</v>
      </c>
      <c r="J49" s="57" t="s">
        <v>609</v>
      </c>
      <c r="K49" s="77"/>
      <c r="L49" s="77"/>
      <c r="M49" s="77"/>
      <c r="N49" s="77"/>
      <c r="O49" s="77" t="s">
        <v>617</v>
      </c>
      <c r="P49" s="77"/>
      <c r="Q49" s="77" t="s">
        <v>830</v>
      </c>
      <c r="R49" s="217"/>
      <c r="S49" s="57"/>
      <c r="T49" s="57"/>
      <c r="U49" s="57" t="s">
        <v>1263</v>
      </c>
      <c r="V49" s="57" t="s">
        <v>777</v>
      </c>
      <c r="W49" s="172" t="s">
        <v>107</v>
      </c>
      <c r="Y49" s="165"/>
      <c r="Z49" s="57" t="s">
        <v>777</v>
      </c>
      <c r="AA49" s="57"/>
      <c r="AB49" s="57"/>
      <c r="AC49" s="57"/>
      <c r="AD49" s="123" t="s">
        <v>104</v>
      </c>
    </row>
    <row r="50" spans="1:30" ht="48" customHeight="1">
      <c r="A50" s="69">
        <v>42801</v>
      </c>
      <c r="B50" s="53" t="s">
        <v>566</v>
      </c>
      <c r="C50" s="70" t="s">
        <v>567</v>
      </c>
      <c r="D50" s="57"/>
      <c r="E50" s="57" t="s">
        <v>1923</v>
      </c>
      <c r="F50" s="57" t="s">
        <v>1129</v>
      </c>
      <c r="G50" s="57" t="s">
        <v>170</v>
      </c>
      <c r="H50" s="57">
        <v>6</v>
      </c>
      <c r="I50" s="57">
        <v>452</v>
      </c>
      <c r="J50" s="57"/>
      <c r="K50" s="77"/>
      <c r="L50" s="77"/>
      <c r="M50" s="77"/>
      <c r="N50" s="77"/>
      <c r="O50" s="77" t="s">
        <v>617</v>
      </c>
      <c r="P50" s="77"/>
      <c r="Q50" s="77" t="s">
        <v>830</v>
      </c>
      <c r="R50" s="217"/>
      <c r="S50" s="57"/>
      <c r="T50" s="57" t="s">
        <v>829</v>
      </c>
      <c r="U50" s="57"/>
      <c r="V50" s="57"/>
      <c r="W50" s="172"/>
      <c r="Y50" s="165"/>
      <c r="Z50" s="57"/>
      <c r="AA50" s="57"/>
      <c r="AB50" s="57"/>
      <c r="AC50" s="57"/>
      <c r="AD50" s="123"/>
    </row>
    <row r="51" spans="1:29" ht="132" customHeight="1">
      <c r="A51" s="69">
        <v>42839</v>
      </c>
      <c r="B51" s="53" t="s">
        <v>566</v>
      </c>
      <c r="C51" s="70" t="s">
        <v>567</v>
      </c>
      <c r="D51" s="57"/>
      <c r="E51" s="57" t="s">
        <v>2205</v>
      </c>
      <c r="F51" s="57" t="s">
        <v>443</v>
      </c>
      <c r="G51" s="57" t="s">
        <v>170</v>
      </c>
      <c r="H51" s="57">
        <v>1</v>
      </c>
      <c r="I51" s="57">
        <v>130</v>
      </c>
      <c r="J51" s="57" t="s">
        <v>609</v>
      </c>
      <c r="K51" s="57"/>
      <c r="L51" s="57"/>
      <c r="M51" s="57"/>
      <c r="N51" s="57"/>
      <c r="O51" s="57"/>
      <c r="P51" s="57"/>
      <c r="Q51" s="57" t="s">
        <v>830</v>
      </c>
      <c r="R51" s="217"/>
      <c r="S51" s="53"/>
      <c r="T51" s="57" t="s">
        <v>1284</v>
      </c>
      <c r="U51" s="57"/>
      <c r="V51" s="57"/>
      <c r="W51" s="172"/>
      <c r="Y51" s="165"/>
      <c r="Z51" s="57"/>
      <c r="AA51" s="57"/>
      <c r="AB51" s="57"/>
      <c r="AC51" s="57" t="s">
        <v>1047</v>
      </c>
    </row>
    <row r="52" spans="1:30" ht="96.75" customHeight="1">
      <c r="A52" s="69">
        <v>42839</v>
      </c>
      <c r="B52" s="53" t="s">
        <v>566</v>
      </c>
      <c r="C52" s="70" t="s">
        <v>567</v>
      </c>
      <c r="D52" s="57"/>
      <c r="E52" s="57" t="s">
        <v>2206</v>
      </c>
      <c r="F52" s="57" t="s">
        <v>443</v>
      </c>
      <c r="G52" s="57" t="s">
        <v>170</v>
      </c>
      <c r="H52" s="57">
        <v>1</v>
      </c>
      <c r="I52" s="57">
        <v>400</v>
      </c>
      <c r="J52" s="57" t="s">
        <v>609</v>
      </c>
      <c r="K52" s="57"/>
      <c r="L52" s="57"/>
      <c r="M52" s="57"/>
      <c r="N52" s="57"/>
      <c r="O52" s="57"/>
      <c r="P52" s="57"/>
      <c r="Q52" s="57" t="s">
        <v>830</v>
      </c>
      <c r="R52" s="217"/>
      <c r="S52" s="53"/>
      <c r="T52" s="57" t="s">
        <v>1284</v>
      </c>
      <c r="U52" s="57"/>
      <c r="V52" s="57"/>
      <c r="W52" s="172" t="s">
        <v>809</v>
      </c>
      <c r="Y52" s="165"/>
      <c r="Z52" s="57"/>
      <c r="AA52" s="57"/>
      <c r="AB52" s="57"/>
      <c r="AC52" s="57" t="s">
        <v>178</v>
      </c>
      <c r="AD52" s="123"/>
    </row>
    <row r="53" spans="1:30" ht="408" customHeight="1">
      <c r="A53" s="69">
        <v>42839</v>
      </c>
      <c r="B53" s="53" t="s">
        <v>566</v>
      </c>
      <c r="C53" s="70" t="s">
        <v>567</v>
      </c>
      <c r="D53" s="57" t="s">
        <v>1907</v>
      </c>
      <c r="E53" s="57" t="s">
        <v>2207</v>
      </c>
      <c r="F53" s="57" t="s">
        <v>446</v>
      </c>
      <c r="G53" s="57" t="s">
        <v>170</v>
      </c>
      <c r="H53" s="57">
        <v>1</v>
      </c>
      <c r="I53" s="57">
        <v>1200</v>
      </c>
      <c r="J53" s="57" t="s">
        <v>609</v>
      </c>
      <c r="K53" s="77" t="s">
        <v>1908</v>
      </c>
      <c r="L53" s="77">
        <v>45</v>
      </c>
      <c r="M53" s="77"/>
      <c r="N53" s="77"/>
      <c r="O53" s="77" t="s">
        <v>1909</v>
      </c>
      <c r="P53" s="77" t="s">
        <v>1910</v>
      </c>
      <c r="Q53" s="77" t="s">
        <v>830</v>
      </c>
      <c r="R53" s="217"/>
      <c r="S53" s="57"/>
      <c r="T53" s="57" t="s">
        <v>807</v>
      </c>
      <c r="U53" s="57" t="s">
        <v>779</v>
      </c>
      <c r="V53" s="57"/>
      <c r="W53" s="172"/>
      <c r="Y53" s="165"/>
      <c r="Z53" s="73"/>
      <c r="AA53" s="73"/>
      <c r="AB53" s="73"/>
      <c r="AC53" s="73"/>
      <c r="AD53" s="158"/>
    </row>
    <row r="54" spans="1:30" ht="60" customHeight="1">
      <c r="A54" s="69">
        <v>42808</v>
      </c>
      <c r="B54" s="53" t="s">
        <v>566</v>
      </c>
      <c r="C54" s="70" t="s">
        <v>567</v>
      </c>
      <c r="D54" s="57"/>
      <c r="E54" s="57" t="s">
        <v>1931</v>
      </c>
      <c r="F54" s="57" t="s">
        <v>786</v>
      </c>
      <c r="G54" s="57" t="s">
        <v>170</v>
      </c>
      <c r="H54" s="57">
        <v>1</v>
      </c>
      <c r="I54" s="57">
        <v>1500</v>
      </c>
      <c r="J54" s="57" t="s">
        <v>609</v>
      </c>
      <c r="K54" s="77"/>
      <c r="L54" s="77"/>
      <c r="M54" s="77"/>
      <c r="N54" s="77"/>
      <c r="O54" s="77" t="s">
        <v>617</v>
      </c>
      <c r="P54" s="77"/>
      <c r="Q54" s="77" t="s">
        <v>830</v>
      </c>
      <c r="R54" s="217"/>
      <c r="S54" s="57" t="s">
        <v>28</v>
      </c>
      <c r="T54" s="57"/>
      <c r="U54" s="57"/>
      <c r="V54" s="57"/>
      <c r="W54" s="172" t="s">
        <v>445</v>
      </c>
      <c r="Y54" s="165"/>
      <c r="Z54" s="57"/>
      <c r="AA54" s="57"/>
      <c r="AB54" s="57"/>
      <c r="AC54" s="57"/>
      <c r="AD54" s="123"/>
    </row>
    <row r="55" spans="1:29" ht="60" customHeight="1">
      <c r="A55" s="69">
        <v>42839</v>
      </c>
      <c r="B55" s="53" t="s">
        <v>566</v>
      </c>
      <c r="C55" s="70" t="s">
        <v>567</v>
      </c>
      <c r="D55" s="53" t="s">
        <v>1271</v>
      </c>
      <c r="E55" s="53" t="s">
        <v>2211</v>
      </c>
      <c r="F55" s="57" t="s">
        <v>1270</v>
      </c>
      <c r="G55" s="57" t="s">
        <v>170</v>
      </c>
      <c r="H55" s="57">
        <v>1</v>
      </c>
      <c r="I55" s="57">
        <v>1160</v>
      </c>
      <c r="J55" s="57" t="s">
        <v>609</v>
      </c>
      <c r="K55" s="77"/>
      <c r="L55" s="77"/>
      <c r="M55" s="77"/>
      <c r="N55" s="77"/>
      <c r="O55" s="77" t="s">
        <v>617</v>
      </c>
      <c r="P55" s="77"/>
      <c r="Q55" s="77" t="s">
        <v>830</v>
      </c>
      <c r="R55" s="217"/>
      <c r="S55" s="53" t="s">
        <v>1153</v>
      </c>
      <c r="T55" s="57" t="s">
        <v>458</v>
      </c>
      <c r="U55" s="57"/>
      <c r="V55" s="57"/>
      <c r="W55" s="175"/>
      <c r="Y55" s="165"/>
      <c r="Z55" s="57"/>
      <c r="AA55" s="57"/>
      <c r="AB55" s="57"/>
      <c r="AC55" s="57" t="s">
        <v>1272</v>
      </c>
    </row>
    <row r="56" spans="1:29" ht="60" customHeight="1">
      <c r="A56" s="69">
        <v>42839</v>
      </c>
      <c r="B56" s="53" t="s">
        <v>566</v>
      </c>
      <c r="C56" s="70" t="s">
        <v>567</v>
      </c>
      <c r="D56" s="57" t="s">
        <v>1283</v>
      </c>
      <c r="E56" s="57" t="s">
        <v>2215</v>
      </c>
      <c r="F56" s="57" t="s">
        <v>446</v>
      </c>
      <c r="G56" s="57" t="s">
        <v>170</v>
      </c>
      <c r="H56" s="57">
        <v>1</v>
      </c>
      <c r="I56" s="57" t="s">
        <v>1911</v>
      </c>
      <c r="J56" s="57" t="s">
        <v>609</v>
      </c>
      <c r="K56" s="77"/>
      <c r="L56" s="77"/>
      <c r="M56" s="77"/>
      <c r="N56" s="77"/>
      <c r="O56" s="77"/>
      <c r="P56" s="77"/>
      <c r="Q56" s="77" t="s">
        <v>830</v>
      </c>
      <c r="R56" s="217" t="s">
        <v>1912</v>
      </c>
      <c r="S56" s="53"/>
      <c r="T56" s="57" t="s">
        <v>1284</v>
      </c>
      <c r="U56" s="57"/>
      <c r="V56" s="57"/>
      <c r="W56" s="172"/>
      <c r="Y56" s="165"/>
      <c r="Z56" s="57"/>
      <c r="AA56" s="57"/>
      <c r="AB56" s="57"/>
      <c r="AC56" s="57" t="s">
        <v>178</v>
      </c>
    </row>
    <row r="57" spans="1:30" ht="133.5" customHeight="1">
      <c r="A57" s="69">
        <v>41512</v>
      </c>
      <c r="B57" s="52" t="s">
        <v>566</v>
      </c>
      <c r="C57" s="70" t="s">
        <v>567</v>
      </c>
      <c r="D57" s="57"/>
      <c r="E57" s="57" t="s">
        <v>788</v>
      </c>
      <c r="F57" s="57" t="s">
        <v>250</v>
      </c>
      <c r="G57" s="57" t="s">
        <v>1318</v>
      </c>
      <c r="H57" s="57">
        <v>1</v>
      </c>
      <c r="I57" s="57">
        <v>60</v>
      </c>
      <c r="J57" s="57" t="s">
        <v>609</v>
      </c>
      <c r="K57" s="77">
        <v>73</v>
      </c>
      <c r="L57" s="77"/>
      <c r="M57" s="77"/>
      <c r="N57" s="77"/>
      <c r="O57" s="77" t="s">
        <v>762</v>
      </c>
      <c r="P57" s="77" t="s">
        <v>1293</v>
      </c>
      <c r="Q57" s="77" t="s">
        <v>279</v>
      </c>
      <c r="R57" s="217"/>
      <c r="S57" s="57" t="s">
        <v>217</v>
      </c>
      <c r="T57" s="57" t="s">
        <v>1309</v>
      </c>
      <c r="U57" s="57" t="s">
        <v>787</v>
      </c>
      <c r="V57" s="57"/>
      <c r="W57" s="172"/>
      <c r="Y57" s="165"/>
      <c r="Z57" s="57"/>
      <c r="AA57" s="57"/>
      <c r="AB57" s="57"/>
      <c r="AC57" s="57"/>
      <c r="AD57" s="123"/>
    </row>
    <row r="58" spans="1:30" ht="255" customHeight="1">
      <c r="A58" s="117">
        <v>41512</v>
      </c>
      <c r="B58" s="288" t="s">
        <v>566</v>
      </c>
      <c r="C58" s="118" t="s">
        <v>567</v>
      </c>
      <c r="D58" s="107" t="s">
        <v>552</v>
      </c>
      <c r="E58" s="107" t="s">
        <v>151</v>
      </c>
      <c r="F58" s="107" t="s">
        <v>781</v>
      </c>
      <c r="G58" s="107" t="s">
        <v>170</v>
      </c>
      <c r="H58" s="107">
        <v>1</v>
      </c>
      <c r="I58" s="107">
        <v>54</v>
      </c>
      <c r="J58" s="107" t="s">
        <v>609</v>
      </c>
      <c r="K58" s="119"/>
      <c r="L58" s="119"/>
      <c r="M58" s="119"/>
      <c r="N58" s="119"/>
      <c r="O58" s="119" t="s">
        <v>762</v>
      </c>
      <c r="P58" s="119" t="s">
        <v>1293</v>
      </c>
      <c r="Q58" s="119" t="s">
        <v>279</v>
      </c>
      <c r="R58" s="229">
        <v>20</v>
      </c>
      <c r="S58" s="107"/>
      <c r="T58" s="107"/>
      <c r="U58" s="58" t="s">
        <v>780</v>
      </c>
      <c r="V58" s="107"/>
      <c r="W58" s="176" t="s">
        <v>445</v>
      </c>
      <c r="Y58" s="181"/>
      <c r="Z58" s="107"/>
      <c r="AA58" s="107"/>
      <c r="AB58" s="107"/>
      <c r="AC58" s="107"/>
      <c r="AD58" s="160"/>
    </row>
    <row r="59" spans="1:30" s="57" customFormat="1" ht="51" customHeight="1">
      <c r="A59" s="69">
        <v>41512</v>
      </c>
      <c r="B59" s="57" t="s">
        <v>566</v>
      </c>
      <c r="C59" s="70" t="s">
        <v>567</v>
      </c>
      <c r="E59" s="57" t="s">
        <v>782</v>
      </c>
      <c r="G59" s="57" t="s">
        <v>170</v>
      </c>
      <c r="H59" s="57">
        <v>1</v>
      </c>
      <c r="I59" s="57">
        <v>4</v>
      </c>
      <c r="J59" s="57" t="s">
        <v>610</v>
      </c>
      <c r="K59" s="77"/>
      <c r="L59" s="77"/>
      <c r="M59" s="77"/>
      <c r="N59" s="77"/>
      <c r="O59" s="77" t="s">
        <v>777</v>
      </c>
      <c r="P59" s="77"/>
      <c r="Q59" s="77" t="s">
        <v>279</v>
      </c>
      <c r="R59" s="217"/>
      <c r="U59" s="57" t="s">
        <v>147</v>
      </c>
      <c r="V59" s="57">
        <v>14</v>
      </c>
      <c r="W59" s="172" t="s">
        <v>445</v>
      </c>
      <c r="Y59" s="165"/>
      <c r="AD59" s="160"/>
    </row>
    <row r="60" spans="1:30" ht="96" customHeight="1">
      <c r="A60" s="69">
        <v>42801</v>
      </c>
      <c r="B60" s="53" t="s">
        <v>566</v>
      </c>
      <c r="C60" s="70" t="s">
        <v>567</v>
      </c>
      <c r="D60" s="57" t="s">
        <v>1052</v>
      </c>
      <c r="E60" s="57" t="s">
        <v>1051</v>
      </c>
      <c r="F60" s="57"/>
      <c r="G60" s="57" t="s">
        <v>170</v>
      </c>
      <c r="H60" s="57">
        <v>1</v>
      </c>
      <c r="I60" s="57">
        <v>40</v>
      </c>
      <c r="J60" s="57" t="s">
        <v>608</v>
      </c>
      <c r="K60" s="77"/>
      <c r="L60" s="77"/>
      <c r="M60" s="77"/>
      <c r="N60" s="77"/>
      <c r="O60" s="77"/>
      <c r="P60" s="77"/>
      <c r="Q60" s="77" t="s">
        <v>1921</v>
      </c>
      <c r="R60" s="233" t="s">
        <v>1053</v>
      </c>
      <c r="S60" s="57" t="s">
        <v>649</v>
      </c>
      <c r="T60" s="57"/>
      <c r="U60" s="57" t="s">
        <v>816</v>
      </c>
      <c r="V60" s="57"/>
      <c r="W60" s="172"/>
      <c r="Y60" s="165"/>
      <c r="Z60" s="57"/>
      <c r="AA60" s="57"/>
      <c r="AB60" s="57"/>
      <c r="AC60" s="57"/>
      <c r="AD60" s="123"/>
    </row>
    <row r="61" spans="1:30" ht="132" customHeight="1">
      <c r="A61" s="69">
        <v>41512</v>
      </c>
      <c r="B61" s="53" t="s">
        <v>566</v>
      </c>
      <c r="C61" s="70" t="s">
        <v>567</v>
      </c>
      <c r="D61" s="57" t="s">
        <v>552</v>
      </c>
      <c r="E61" s="57" t="s">
        <v>1110</v>
      </c>
      <c r="F61" s="57" t="s">
        <v>741</v>
      </c>
      <c r="G61" s="57" t="s">
        <v>170</v>
      </c>
      <c r="H61" s="57">
        <v>1</v>
      </c>
      <c r="I61" s="57">
        <v>280</v>
      </c>
      <c r="J61" s="57" t="s">
        <v>609</v>
      </c>
      <c r="K61" s="77"/>
      <c r="L61" s="77"/>
      <c r="M61" s="77"/>
      <c r="N61" s="77"/>
      <c r="O61" s="77" t="s">
        <v>762</v>
      </c>
      <c r="P61" s="77" t="s">
        <v>1293</v>
      </c>
      <c r="Q61" s="77" t="s">
        <v>279</v>
      </c>
      <c r="R61" s="217"/>
      <c r="S61" s="57"/>
      <c r="T61" s="57" t="s">
        <v>259</v>
      </c>
      <c r="U61" s="57" t="s">
        <v>147</v>
      </c>
      <c r="V61" s="57" t="s">
        <v>1019</v>
      </c>
      <c r="W61" s="175" t="s">
        <v>1020</v>
      </c>
      <c r="Y61" s="165"/>
      <c r="Z61" s="57"/>
      <c r="AA61" s="57"/>
      <c r="AB61" s="57"/>
      <c r="AC61" s="57"/>
      <c r="AD61" s="123"/>
    </row>
    <row r="62" spans="1:30" ht="72" customHeight="1">
      <c r="A62" s="69">
        <v>41443</v>
      </c>
      <c r="B62" s="57" t="s">
        <v>566</v>
      </c>
      <c r="C62" s="70" t="s">
        <v>567</v>
      </c>
      <c r="D62" s="57" t="s">
        <v>1059</v>
      </c>
      <c r="E62" s="57" t="s">
        <v>1523</v>
      </c>
      <c r="F62" s="57" t="s">
        <v>1060</v>
      </c>
      <c r="G62" s="57" t="s">
        <v>170</v>
      </c>
      <c r="H62" s="57">
        <v>1</v>
      </c>
      <c r="I62" s="57">
        <v>75</v>
      </c>
      <c r="J62" s="57" t="s">
        <v>609</v>
      </c>
      <c r="K62" s="77">
        <v>56.5</v>
      </c>
      <c r="L62" s="77"/>
      <c r="M62" s="77"/>
      <c r="N62" s="77">
        <v>878</v>
      </c>
      <c r="O62" s="77" t="s">
        <v>762</v>
      </c>
      <c r="P62" s="77" t="s">
        <v>1293</v>
      </c>
      <c r="Q62" s="77" t="s">
        <v>279</v>
      </c>
      <c r="R62" s="227"/>
      <c r="S62" s="172" t="s">
        <v>567</v>
      </c>
      <c r="T62" s="57"/>
      <c r="U62" s="57" t="s">
        <v>816</v>
      </c>
      <c r="V62" s="57"/>
      <c r="W62" s="172" t="s">
        <v>1061</v>
      </c>
      <c r="Y62" s="165"/>
      <c r="Z62" s="57">
        <v>2007</v>
      </c>
      <c r="AA62" s="57">
        <v>2011</v>
      </c>
      <c r="AB62" s="57"/>
      <c r="AC62" s="57" t="s">
        <v>1062</v>
      </c>
      <c r="AD62" s="123"/>
    </row>
    <row r="63" spans="1:29" ht="60" customHeight="1">
      <c r="A63" s="74">
        <v>41512</v>
      </c>
      <c r="B63" s="53" t="s">
        <v>566</v>
      </c>
      <c r="C63" s="70" t="s">
        <v>567</v>
      </c>
      <c r="D63" s="53" t="s">
        <v>152</v>
      </c>
      <c r="E63" s="53" t="s">
        <v>776</v>
      </c>
      <c r="F63" s="57" t="s">
        <v>812</v>
      </c>
      <c r="G63" s="57" t="s">
        <v>170</v>
      </c>
      <c r="H63" s="57">
        <v>1</v>
      </c>
      <c r="I63" s="57">
        <v>600</v>
      </c>
      <c r="J63" s="57" t="s">
        <v>609</v>
      </c>
      <c r="K63" s="77"/>
      <c r="L63" s="77"/>
      <c r="M63" s="77"/>
      <c r="N63" s="77"/>
      <c r="O63" s="77" t="s">
        <v>762</v>
      </c>
      <c r="P63" s="77"/>
      <c r="Q63" s="77" t="s">
        <v>279</v>
      </c>
      <c r="R63" s="227">
        <v>150</v>
      </c>
      <c r="S63" s="57" t="s">
        <v>1281</v>
      </c>
      <c r="T63" s="57" t="s">
        <v>1309</v>
      </c>
      <c r="U63" s="57" t="s">
        <v>147</v>
      </c>
      <c r="V63" s="57">
        <v>14</v>
      </c>
      <c r="W63" s="175" t="s">
        <v>445</v>
      </c>
      <c r="Y63" s="165"/>
      <c r="Z63" s="57"/>
      <c r="AA63" s="57">
        <v>2008</v>
      </c>
      <c r="AB63" s="57"/>
      <c r="AC63" s="57"/>
    </row>
    <row r="64" spans="1:30" ht="318.75" customHeight="1">
      <c r="A64" s="69">
        <v>41512</v>
      </c>
      <c r="B64" s="53" t="s">
        <v>566</v>
      </c>
      <c r="C64" s="70" t="s">
        <v>567</v>
      </c>
      <c r="D64" s="57" t="s">
        <v>510</v>
      </c>
      <c r="E64" s="57" t="s">
        <v>1101</v>
      </c>
      <c r="F64" s="57" t="s">
        <v>1149</v>
      </c>
      <c r="G64" s="57"/>
      <c r="H64" s="57">
        <v>1</v>
      </c>
      <c r="I64" s="57">
        <v>240</v>
      </c>
      <c r="J64" s="57" t="s">
        <v>609</v>
      </c>
      <c r="K64" s="77"/>
      <c r="L64" s="77"/>
      <c r="M64" s="77"/>
      <c r="N64" s="77"/>
      <c r="O64" s="77" t="s">
        <v>762</v>
      </c>
      <c r="P64" s="77"/>
      <c r="Q64" s="77" t="s">
        <v>279</v>
      </c>
      <c r="R64" s="227">
        <v>250</v>
      </c>
      <c r="S64" s="57"/>
      <c r="T64" s="57" t="s">
        <v>451</v>
      </c>
      <c r="U64" s="57" t="s">
        <v>452</v>
      </c>
      <c r="V64" s="57">
        <v>14</v>
      </c>
      <c r="W64" s="172" t="s">
        <v>33</v>
      </c>
      <c r="Y64" s="165"/>
      <c r="Z64" s="57"/>
      <c r="AA64" s="57"/>
      <c r="AB64" s="78">
        <v>40423</v>
      </c>
      <c r="AC64" s="57" t="s">
        <v>1282</v>
      </c>
      <c r="AD64" s="123"/>
    </row>
    <row r="65" spans="1:30" ht="60" customHeight="1">
      <c r="A65" s="69">
        <v>41512</v>
      </c>
      <c r="B65" s="53" t="s">
        <v>566</v>
      </c>
      <c r="C65" s="70" t="s">
        <v>567</v>
      </c>
      <c r="D65" s="57" t="s">
        <v>510</v>
      </c>
      <c r="E65" s="57" t="s">
        <v>31</v>
      </c>
      <c r="F65" s="57" t="s">
        <v>32</v>
      </c>
      <c r="G65" s="57" t="s">
        <v>170</v>
      </c>
      <c r="H65" s="57">
        <v>1</v>
      </c>
      <c r="I65" s="57">
        <v>168</v>
      </c>
      <c r="J65" s="57" t="s">
        <v>609</v>
      </c>
      <c r="K65" s="77"/>
      <c r="L65" s="77"/>
      <c r="M65" s="77"/>
      <c r="N65" s="77"/>
      <c r="O65" s="77"/>
      <c r="P65" s="77"/>
      <c r="Q65" s="77" t="s">
        <v>279</v>
      </c>
      <c r="R65" s="217"/>
      <c r="S65" s="57"/>
      <c r="T65" s="57" t="s">
        <v>823</v>
      </c>
      <c r="U65" s="57" t="s">
        <v>452</v>
      </c>
      <c r="V65" s="57">
        <v>14</v>
      </c>
      <c r="W65" s="172" t="s">
        <v>33</v>
      </c>
      <c r="Y65" s="165"/>
      <c r="Z65" s="57"/>
      <c r="AA65" s="57"/>
      <c r="AB65" s="57"/>
      <c r="AC65" s="57"/>
      <c r="AD65" s="123"/>
    </row>
    <row r="66" spans="1:30" ht="84" customHeight="1">
      <c r="A66" s="69">
        <v>41512</v>
      </c>
      <c r="B66" s="53" t="s">
        <v>566</v>
      </c>
      <c r="C66" s="70" t="s">
        <v>567</v>
      </c>
      <c r="D66" s="57"/>
      <c r="E66" s="57" t="s">
        <v>1425</v>
      </c>
      <c r="F66" s="57" t="s">
        <v>253</v>
      </c>
      <c r="G66" s="57" t="s">
        <v>170</v>
      </c>
      <c r="H66" s="57">
        <v>1</v>
      </c>
      <c r="I66" s="57">
        <v>25</v>
      </c>
      <c r="J66" s="57" t="s">
        <v>608</v>
      </c>
      <c r="K66" s="77">
        <v>76.5</v>
      </c>
      <c r="L66" s="77"/>
      <c r="M66" s="77"/>
      <c r="N66" s="77"/>
      <c r="O66" s="77" t="s">
        <v>762</v>
      </c>
      <c r="P66" s="77" t="s">
        <v>1293</v>
      </c>
      <c r="Q66" s="77" t="s">
        <v>279</v>
      </c>
      <c r="R66" s="217"/>
      <c r="S66" s="57"/>
      <c r="T66" s="57"/>
      <c r="U66" s="57" t="s">
        <v>538</v>
      </c>
      <c r="V66" s="57"/>
      <c r="W66" s="172"/>
      <c r="Y66" s="165"/>
      <c r="Z66" s="57"/>
      <c r="AA66" s="57"/>
      <c r="AB66" s="57"/>
      <c r="AC66" s="57"/>
      <c r="AD66" s="123"/>
    </row>
    <row r="67" spans="1:29" ht="144" customHeight="1">
      <c r="A67" s="69">
        <v>41955</v>
      </c>
      <c r="B67" s="53" t="s">
        <v>566</v>
      </c>
      <c r="C67" s="70" t="s">
        <v>567</v>
      </c>
      <c r="D67" s="57"/>
      <c r="E67" s="57" t="s">
        <v>7</v>
      </c>
      <c r="F67" s="57" t="s">
        <v>1357</v>
      </c>
      <c r="G67" s="57" t="s">
        <v>170</v>
      </c>
      <c r="H67" s="57">
        <v>1</v>
      </c>
      <c r="I67" s="57">
        <v>790</v>
      </c>
      <c r="J67" s="57" t="s">
        <v>609</v>
      </c>
      <c r="K67" s="77">
        <v>137</v>
      </c>
      <c r="L67" s="77"/>
      <c r="M67" s="77"/>
      <c r="N67" s="77">
        <v>2.6</v>
      </c>
      <c r="O67" s="77" t="s">
        <v>762</v>
      </c>
      <c r="P67" s="77" t="s">
        <v>1293</v>
      </c>
      <c r="Q67" s="77" t="s">
        <v>279</v>
      </c>
      <c r="R67" s="227">
        <v>600</v>
      </c>
      <c r="S67" s="53" t="s">
        <v>1837</v>
      </c>
      <c r="T67" s="57" t="s">
        <v>1465</v>
      </c>
      <c r="U67" s="57" t="s">
        <v>499</v>
      </c>
      <c r="V67" s="57">
        <v>1</v>
      </c>
      <c r="W67" s="172" t="s">
        <v>500</v>
      </c>
      <c r="X67" s="57" t="s">
        <v>777</v>
      </c>
      <c r="Y67" s="165"/>
      <c r="Z67" s="57"/>
      <c r="AA67" s="57">
        <v>2011</v>
      </c>
      <c r="AB67" s="57"/>
      <c r="AC67" s="57" t="s">
        <v>777</v>
      </c>
    </row>
    <row r="68" spans="1:30" ht="84" customHeight="1">
      <c r="A68" s="69">
        <v>42808</v>
      </c>
      <c r="B68" s="53" t="s">
        <v>566</v>
      </c>
      <c r="C68" s="70" t="s">
        <v>537</v>
      </c>
      <c r="D68" s="57"/>
      <c r="E68" s="57" t="s">
        <v>1936</v>
      </c>
      <c r="F68" s="57" t="s">
        <v>1850</v>
      </c>
      <c r="G68" s="57" t="s">
        <v>170</v>
      </c>
      <c r="H68" s="57">
        <v>1</v>
      </c>
      <c r="I68" s="57">
        <v>40</v>
      </c>
      <c r="J68" s="57" t="s">
        <v>610</v>
      </c>
      <c r="K68" s="77"/>
      <c r="L68" s="77"/>
      <c r="M68" s="77"/>
      <c r="N68" s="77"/>
      <c r="O68" s="77"/>
      <c r="P68" s="77"/>
      <c r="Q68" s="77" t="s">
        <v>1939</v>
      </c>
      <c r="R68" s="169"/>
      <c r="S68" s="57"/>
      <c r="T68" s="57"/>
      <c r="U68" s="57" t="s">
        <v>816</v>
      </c>
      <c r="V68" s="57"/>
      <c r="W68" s="172"/>
      <c r="Y68" s="165"/>
      <c r="Z68" s="57"/>
      <c r="AA68" s="57"/>
      <c r="AB68" s="57"/>
      <c r="AC68" s="57" t="s">
        <v>1852</v>
      </c>
      <c r="AD68" s="154" t="s">
        <v>1851</v>
      </c>
    </row>
    <row r="69" spans="1:30" ht="60" customHeight="1">
      <c r="A69" s="69">
        <v>42839</v>
      </c>
      <c r="B69" s="53" t="s">
        <v>566</v>
      </c>
      <c r="C69" s="70" t="s">
        <v>537</v>
      </c>
      <c r="D69" s="57"/>
      <c r="E69" s="57" t="s">
        <v>1935</v>
      </c>
      <c r="F69" s="57" t="s">
        <v>446</v>
      </c>
      <c r="G69" s="57" t="s">
        <v>170</v>
      </c>
      <c r="H69" s="57">
        <v>1</v>
      </c>
      <c r="I69" s="57">
        <v>4540</v>
      </c>
      <c r="J69" s="57" t="s">
        <v>609</v>
      </c>
      <c r="K69" s="77"/>
      <c r="L69" s="77"/>
      <c r="M69" s="77" t="s">
        <v>459</v>
      </c>
      <c r="N69" s="77"/>
      <c r="O69" s="77" t="s">
        <v>762</v>
      </c>
      <c r="P69" s="77"/>
      <c r="Q69" s="77" t="s">
        <v>764</v>
      </c>
      <c r="R69" s="227">
        <v>6000</v>
      </c>
      <c r="S69" s="57"/>
      <c r="T69" s="57"/>
      <c r="U69" s="57"/>
      <c r="V69" s="57"/>
      <c r="W69" s="172" t="s">
        <v>777</v>
      </c>
      <c r="Y69" s="165"/>
      <c r="Z69" s="57"/>
      <c r="AA69" s="57"/>
      <c r="AB69" s="57"/>
      <c r="AC69" s="57"/>
      <c r="AD69" s="123"/>
    </row>
    <row r="70" spans="1:30" ht="60" customHeight="1">
      <c r="A70" s="69">
        <v>42839</v>
      </c>
      <c r="B70" s="53" t="s">
        <v>566</v>
      </c>
      <c r="C70" s="70" t="s">
        <v>537</v>
      </c>
      <c r="D70" s="53"/>
      <c r="E70" s="53" t="s">
        <v>2216</v>
      </c>
      <c r="F70" s="57" t="s">
        <v>812</v>
      </c>
      <c r="G70" s="57" t="s">
        <v>170</v>
      </c>
      <c r="H70" s="57">
        <v>1</v>
      </c>
      <c r="I70" s="57">
        <v>520</v>
      </c>
      <c r="J70" s="57" t="s">
        <v>609</v>
      </c>
      <c r="K70" s="77"/>
      <c r="L70" s="77"/>
      <c r="M70" s="77"/>
      <c r="N70" s="77"/>
      <c r="O70" s="77"/>
      <c r="P70" s="77"/>
      <c r="Q70" s="77" t="s">
        <v>830</v>
      </c>
      <c r="R70" s="227">
        <v>150</v>
      </c>
      <c r="S70" s="57" t="s">
        <v>1064</v>
      </c>
      <c r="T70" s="57"/>
      <c r="U70" s="57" t="s">
        <v>147</v>
      </c>
      <c r="V70" s="57">
        <v>14</v>
      </c>
      <c r="W70" s="175" t="s">
        <v>445</v>
      </c>
      <c r="Y70" s="165"/>
      <c r="Z70" s="57"/>
      <c r="AA70" s="57"/>
      <c r="AB70" s="57"/>
      <c r="AC70" s="57"/>
      <c r="AD70" s="285" t="s">
        <v>2217</v>
      </c>
    </row>
    <row r="71" spans="1:30" ht="105.75" customHeight="1">
      <c r="A71" s="69">
        <v>42808</v>
      </c>
      <c r="B71" s="57" t="s">
        <v>566</v>
      </c>
      <c r="C71" s="70" t="s">
        <v>544</v>
      </c>
      <c r="D71" s="57" t="s">
        <v>1081</v>
      </c>
      <c r="E71" s="57" t="s">
        <v>1944</v>
      </c>
      <c r="F71" s="57" t="s">
        <v>1514</v>
      </c>
      <c r="G71" s="57" t="s">
        <v>170</v>
      </c>
      <c r="H71" s="110">
        <v>1</v>
      </c>
      <c r="I71" s="110">
        <v>400</v>
      </c>
      <c r="J71" s="57" t="s">
        <v>609</v>
      </c>
      <c r="K71" s="77"/>
      <c r="L71" s="77">
        <v>75</v>
      </c>
      <c r="M71" s="77"/>
      <c r="N71" s="77">
        <v>1792</v>
      </c>
      <c r="O71" s="77" t="s">
        <v>762</v>
      </c>
      <c r="P71" s="77" t="s">
        <v>1293</v>
      </c>
      <c r="Q71" s="77" t="s">
        <v>833</v>
      </c>
      <c r="R71" s="227">
        <v>781</v>
      </c>
      <c r="S71" s="57"/>
      <c r="T71" s="57" t="s">
        <v>1439</v>
      </c>
      <c r="U71" s="57"/>
      <c r="V71" s="57"/>
      <c r="W71" s="172"/>
      <c r="Y71" s="165"/>
      <c r="Z71" s="57"/>
      <c r="AA71" s="57">
        <v>2018.12</v>
      </c>
      <c r="AB71" s="57"/>
      <c r="AC71" s="57" t="s">
        <v>1761</v>
      </c>
      <c r="AD71" s="123" t="s">
        <v>1494</v>
      </c>
    </row>
    <row r="72" spans="1:30" ht="36" customHeight="1">
      <c r="A72" s="69">
        <v>42823</v>
      </c>
      <c r="B72" s="57" t="s">
        <v>566</v>
      </c>
      <c r="C72" s="70" t="s">
        <v>2116</v>
      </c>
      <c r="D72" s="57" t="s">
        <v>777</v>
      </c>
      <c r="E72" s="57" t="s">
        <v>1940</v>
      </c>
      <c r="F72" s="57" t="s">
        <v>643</v>
      </c>
      <c r="G72" s="57" t="s">
        <v>170</v>
      </c>
      <c r="H72" s="57">
        <v>1</v>
      </c>
      <c r="I72" s="57">
        <v>7110</v>
      </c>
      <c r="J72" s="57" t="s">
        <v>609</v>
      </c>
      <c r="K72" s="77"/>
      <c r="L72" s="77"/>
      <c r="M72" s="77"/>
      <c r="N72" s="77"/>
      <c r="O72" s="77"/>
      <c r="P72" s="77"/>
      <c r="Q72" s="77" t="s">
        <v>830</v>
      </c>
      <c r="R72" s="217"/>
      <c r="S72" s="57"/>
      <c r="T72" s="57" t="s">
        <v>541</v>
      </c>
      <c r="U72" s="57" t="s">
        <v>541</v>
      </c>
      <c r="V72" s="57"/>
      <c r="W72" s="172"/>
      <c r="Y72" s="165"/>
      <c r="Z72" s="73"/>
      <c r="AA72" s="73">
        <v>2019</v>
      </c>
      <c r="AB72" s="73"/>
      <c r="AC72" s="57"/>
      <c r="AD72" s="158" t="s">
        <v>1175</v>
      </c>
    </row>
    <row r="73" spans="1:30" ht="153" customHeight="1">
      <c r="A73" s="69">
        <v>42808</v>
      </c>
      <c r="B73" s="57" t="s">
        <v>566</v>
      </c>
      <c r="C73" s="70" t="s">
        <v>544</v>
      </c>
      <c r="D73" s="57" t="s">
        <v>1081</v>
      </c>
      <c r="E73" s="57" t="s">
        <v>1941</v>
      </c>
      <c r="F73" s="57" t="s">
        <v>1080</v>
      </c>
      <c r="G73" s="57" t="s">
        <v>170</v>
      </c>
      <c r="H73" s="57">
        <v>1</v>
      </c>
      <c r="I73" s="57">
        <v>300</v>
      </c>
      <c r="J73" s="57" t="s">
        <v>609</v>
      </c>
      <c r="K73" s="77"/>
      <c r="L73" s="77"/>
      <c r="M73" s="77"/>
      <c r="N73" s="77"/>
      <c r="O73" s="77"/>
      <c r="P73" s="77"/>
      <c r="Q73" s="77" t="s">
        <v>830</v>
      </c>
      <c r="R73" s="217"/>
      <c r="S73" s="57"/>
      <c r="T73" s="57" t="s">
        <v>357</v>
      </c>
      <c r="U73" s="57"/>
      <c r="V73" s="57"/>
      <c r="W73" s="172"/>
      <c r="Y73" s="165"/>
      <c r="Z73" s="57"/>
      <c r="AA73" s="57"/>
      <c r="AB73" s="57"/>
      <c r="AC73" s="73" t="s">
        <v>359</v>
      </c>
      <c r="AD73" s="157" t="s">
        <v>1942</v>
      </c>
    </row>
    <row r="74" spans="1:30" ht="156" customHeight="1">
      <c r="A74" s="69">
        <v>42839</v>
      </c>
      <c r="B74" s="57" t="s">
        <v>566</v>
      </c>
      <c r="C74" s="70" t="s">
        <v>544</v>
      </c>
      <c r="D74" s="57" t="s">
        <v>1081</v>
      </c>
      <c r="E74" s="57" t="s">
        <v>2218</v>
      </c>
      <c r="F74" s="57" t="s">
        <v>1080</v>
      </c>
      <c r="G74" s="57" t="s">
        <v>170</v>
      </c>
      <c r="H74" s="57">
        <v>1</v>
      </c>
      <c r="I74" s="57">
        <v>220</v>
      </c>
      <c r="J74" s="57" t="s">
        <v>609</v>
      </c>
      <c r="K74" s="77"/>
      <c r="L74" s="77"/>
      <c r="M74" s="77"/>
      <c r="N74" s="77"/>
      <c r="O74" s="77"/>
      <c r="P74" s="77"/>
      <c r="Q74" s="77" t="s">
        <v>830</v>
      </c>
      <c r="R74" s="217"/>
      <c r="S74" s="57"/>
      <c r="T74" s="57" t="s">
        <v>357</v>
      </c>
      <c r="U74" s="57"/>
      <c r="V74" s="57"/>
      <c r="W74" s="172" t="s">
        <v>291</v>
      </c>
      <c r="Y74" s="165"/>
      <c r="Z74" s="57"/>
      <c r="AA74" s="57"/>
      <c r="AB74" s="57"/>
      <c r="AC74" s="57" t="s">
        <v>360</v>
      </c>
      <c r="AD74" s="154" t="s">
        <v>2219</v>
      </c>
    </row>
    <row r="75" spans="1:30" ht="108" customHeight="1">
      <c r="A75" s="69">
        <v>42839</v>
      </c>
      <c r="B75" s="57" t="s">
        <v>566</v>
      </c>
      <c r="C75" s="70" t="s">
        <v>544</v>
      </c>
      <c r="D75" s="57"/>
      <c r="E75" s="57" t="s">
        <v>1861</v>
      </c>
      <c r="F75" s="57"/>
      <c r="G75" s="57" t="s">
        <v>170</v>
      </c>
      <c r="H75" s="110"/>
      <c r="I75" s="110"/>
      <c r="J75" s="57"/>
      <c r="K75" s="77"/>
      <c r="L75" s="77"/>
      <c r="M75" s="77"/>
      <c r="N75" s="77"/>
      <c r="O75" s="77"/>
      <c r="P75" s="77"/>
      <c r="Q75" s="77" t="s">
        <v>830</v>
      </c>
      <c r="R75" s="227"/>
      <c r="S75" s="57"/>
      <c r="T75" s="57" t="s">
        <v>1862</v>
      </c>
      <c r="U75" s="57"/>
      <c r="V75" s="57"/>
      <c r="W75" s="172"/>
      <c r="Y75" s="165"/>
      <c r="Z75" s="57"/>
      <c r="AA75" s="57"/>
      <c r="AB75" s="57"/>
      <c r="AC75" s="57" t="s">
        <v>1863</v>
      </c>
      <c r="AD75" s="123" t="s">
        <v>2220</v>
      </c>
    </row>
    <row r="76" spans="1:30" ht="48" customHeight="1">
      <c r="A76" s="69">
        <v>41940</v>
      </c>
      <c r="B76" s="57" t="s">
        <v>566</v>
      </c>
      <c r="C76" s="70" t="s">
        <v>544</v>
      </c>
      <c r="D76" s="57" t="s">
        <v>1513</v>
      </c>
      <c r="E76" s="57" t="s">
        <v>29</v>
      </c>
      <c r="F76" s="57" t="s">
        <v>30</v>
      </c>
      <c r="G76" s="57" t="s">
        <v>170</v>
      </c>
      <c r="H76" s="57">
        <v>1</v>
      </c>
      <c r="I76" s="57">
        <v>193</v>
      </c>
      <c r="J76" s="57" t="s">
        <v>609</v>
      </c>
      <c r="K76" s="77">
        <v>112</v>
      </c>
      <c r="L76" s="77"/>
      <c r="M76" s="77"/>
      <c r="N76" s="77"/>
      <c r="O76" s="77" t="s">
        <v>762</v>
      </c>
      <c r="P76" s="77" t="s">
        <v>1435</v>
      </c>
      <c r="Q76" s="77" t="s">
        <v>279</v>
      </c>
      <c r="R76" s="227">
        <v>310.5</v>
      </c>
      <c r="S76" s="57" t="s">
        <v>139</v>
      </c>
      <c r="T76" s="57" t="s">
        <v>33</v>
      </c>
      <c r="U76" s="57" t="s">
        <v>147</v>
      </c>
      <c r="V76" s="57"/>
      <c r="W76" s="172" t="s">
        <v>777</v>
      </c>
      <c r="X76" s="57" t="s">
        <v>33</v>
      </c>
      <c r="Y76" s="165"/>
      <c r="Z76" s="57">
        <v>2007</v>
      </c>
      <c r="AA76" s="57">
        <v>2011</v>
      </c>
      <c r="AB76" s="78" t="s">
        <v>1784</v>
      </c>
      <c r="AC76" s="57" t="s">
        <v>1434</v>
      </c>
      <c r="AD76" s="123" t="s">
        <v>1785</v>
      </c>
    </row>
    <row r="77" spans="1:30" ht="72" customHeight="1">
      <c r="A77" s="117">
        <v>41512</v>
      </c>
      <c r="B77" s="107" t="s">
        <v>566</v>
      </c>
      <c r="C77" s="118" t="s">
        <v>544</v>
      </c>
      <c r="D77" s="107" t="s">
        <v>1082</v>
      </c>
      <c r="E77" s="107" t="s">
        <v>27</v>
      </c>
      <c r="F77" s="107" t="s">
        <v>1379</v>
      </c>
      <c r="G77" s="107" t="s">
        <v>170</v>
      </c>
      <c r="H77" s="107">
        <v>1</v>
      </c>
      <c r="I77" s="107">
        <v>18</v>
      </c>
      <c r="J77" s="107" t="s">
        <v>608</v>
      </c>
      <c r="K77" s="119"/>
      <c r="L77" s="119"/>
      <c r="M77" s="119"/>
      <c r="N77" s="119"/>
      <c r="O77" s="119" t="s">
        <v>762</v>
      </c>
      <c r="P77" s="119" t="s">
        <v>1297</v>
      </c>
      <c r="Q77" s="119" t="s">
        <v>279</v>
      </c>
      <c r="R77" s="229">
        <v>47</v>
      </c>
      <c r="S77" s="107"/>
      <c r="T77" s="107"/>
      <c r="U77" s="107" t="s">
        <v>1044</v>
      </c>
      <c r="V77" s="107"/>
      <c r="W77" s="176" t="s">
        <v>777</v>
      </c>
      <c r="X77" s="107" t="s">
        <v>1044</v>
      </c>
      <c r="Y77" s="181"/>
      <c r="Z77" s="107">
        <v>2009</v>
      </c>
      <c r="AA77" s="107">
        <v>2012</v>
      </c>
      <c r="AB77" s="107"/>
      <c r="AC77" s="107" t="s">
        <v>1433</v>
      </c>
      <c r="AD77" s="160"/>
    </row>
    <row r="78" spans="1:30" ht="132" customHeight="1">
      <c r="A78" s="69">
        <v>41971</v>
      </c>
      <c r="B78" s="57" t="s">
        <v>566</v>
      </c>
      <c r="C78" s="70" t="s">
        <v>544</v>
      </c>
      <c r="D78" s="57" t="s">
        <v>1082</v>
      </c>
      <c r="E78" s="57" t="s">
        <v>1307</v>
      </c>
      <c r="F78" s="57" t="s">
        <v>126</v>
      </c>
      <c r="G78" s="57" t="s">
        <v>170</v>
      </c>
      <c r="H78" s="57">
        <v>1</v>
      </c>
      <c r="I78" s="57">
        <v>338</v>
      </c>
      <c r="J78" s="57" t="s">
        <v>609</v>
      </c>
      <c r="K78" s="77"/>
      <c r="L78" s="77"/>
      <c r="M78" s="77"/>
      <c r="N78" s="77"/>
      <c r="O78" s="77" t="s">
        <v>762</v>
      </c>
      <c r="P78" s="77" t="s">
        <v>1293</v>
      </c>
      <c r="Q78" s="77" t="s">
        <v>279</v>
      </c>
      <c r="R78" s="169">
        <v>558</v>
      </c>
      <c r="S78" s="57" t="s">
        <v>1125</v>
      </c>
      <c r="T78" s="57" t="s">
        <v>1308</v>
      </c>
      <c r="U78" s="57"/>
      <c r="V78" s="57">
        <v>15</v>
      </c>
      <c r="W78" s="57" t="s">
        <v>1860</v>
      </c>
      <c r="Y78" s="57" t="s">
        <v>1045</v>
      </c>
      <c r="Z78" s="57">
        <v>2010</v>
      </c>
      <c r="AA78" s="57">
        <v>2013.12</v>
      </c>
      <c r="AB78" s="57"/>
      <c r="AC78" s="57" t="s">
        <v>1438</v>
      </c>
      <c r="AD78" s="123" t="s">
        <v>419</v>
      </c>
    </row>
    <row r="79" spans="1:30" ht="132" customHeight="1">
      <c r="A79" s="120">
        <v>41940</v>
      </c>
      <c r="B79" s="106" t="s">
        <v>566</v>
      </c>
      <c r="C79" s="121" t="s">
        <v>544</v>
      </c>
      <c r="D79" s="106" t="s">
        <v>1310</v>
      </c>
      <c r="E79" s="106" t="s">
        <v>1144</v>
      </c>
      <c r="F79" s="106" t="s">
        <v>1145</v>
      </c>
      <c r="G79" s="106" t="s">
        <v>170</v>
      </c>
      <c r="H79" s="106">
        <v>1</v>
      </c>
      <c r="I79" s="106">
        <v>120</v>
      </c>
      <c r="J79" s="106" t="s">
        <v>609</v>
      </c>
      <c r="K79" s="122"/>
      <c r="L79" s="122"/>
      <c r="M79" s="122"/>
      <c r="N79" s="122"/>
      <c r="O79" s="122" t="s">
        <v>762</v>
      </c>
      <c r="P79" s="122" t="s">
        <v>1293</v>
      </c>
      <c r="Q79" s="122" t="s">
        <v>279</v>
      </c>
      <c r="R79" s="226">
        <v>225</v>
      </c>
      <c r="S79" s="106" t="s">
        <v>777</v>
      </c>
      <c r="T79" s="106" t="s">
        <v>451</v>
      </c>
      <c r="U79" s="106" t="s">
        <v>1306</v>
      </c>
      <c r="V79" s="106"/>
      <c r="W79" s="174" t="s">
        <v>816</v>
      </c>
      <c r="X79" s="106"/>
      <c r="Y79" s="126"/>
      <c r="Z79" s="106"/>
      <c r="AA79" s="106">
        <v>2015</v>
      </c>
      <c r="AB79" s="106"/>
      <c r="AC79" s="106" t="s">
        <v>1437</v>
      </c>
      <c r="AD79" s="221" t="s">
        <v>1312</v>
      </c>
    </row>
    <row r="80" spans="1:30" ht="132" customHeight="1">
      <c r="A80" s="120">
        <v>42808</v>
      </c>
      <c r="B80" s="106" t="s">
        <v>566</v>
      </c>
      <c r="C80" s="121" t="s">
        <v>544</v>
      </c>
      <c r="D80" s="106" t="s">
        <v>1082</v>
      </c>
      <c r="E80" s="106" t="s">
        <v>1943</v>
      </c>
      <c r="F80" s="106"/>
      <c r="G80" s="106" t="s">
        <v>170</v>
      </c>
      <c r="H80" s="106">
        <v>1</v>
      </c>
      <c r="I80" s="106">
        <v>246</v>
      </c>
      <c r="J80" s="106" t="s">
        <v>609</v>
      </c>
      <c r="K80" s="122"/>
      <c r="L80" s="122"/>
      <c r="M80" s="122"/>
      <c r="N80" s="122"/>
      <c r="O80" s="122" t="s">
        <v>762</v>
      </c>
      <c r="P80" s="122" t="s">
        <v>1293</v>
      </c>
      <c r="Q80" s="122" t="s">
        <v>1891</v>
      </c>
      <c r="R80" s="226">
        <v>540</v>
      </c>
      <c r="S80" s="106" t="s">
        <v>1125</v>
      </c>
      <c r="T80" s="106" t="s">
        <v>687</v>
      </c>
      <c r="U80" s="106" t="s">
        <v>777</v>
      </c>
      <c r="V80" s="106"/>
      <c r="W80" s="174" t="s">
        <v>816</v>
      </c>
      <c r="X80" s="106"/>
      <c r="Y80" s="126" t="s">
        <v>1436</v>
      </c>
      <c r="Z80" s="106">
        <v>2010</v>
      </c>
      <c r="AA80" s="106">
        <v>2014</v>
      </c>
      <c r="AB80" s="106"/>
      <c r="AC80" s="106" t="s">
        <v>1662</v>
      </c>
      <c r="AD80" s="159" t="s">
        <v>1664</v>
      </c>
    </row>
    <row r="81" spans="1:30" ht="72" customHeight="1">
      <c r="A81" s="69">
        <v>41950</v>
      </c>
      <c r="B81" s="57" t="s">
        <v>442</v>
      </c>
      <c r="C81" s="70" t="s">
        <v>632</v>
      </c>
      <c r="D81" s="57"/>
      <c r="E81" s="57" t="s">
        <v>1108</v>
      </c>
      <c r="F81" s="57" t="s">
        <v>1109</v>
      </c>
      <c r="G81" s="57" t="s">
        <v>170</v>
      </c>
      <c r="H81" s="57">
        <v>1</v>
      </c>
      <c r="I81" s="57">
        <v>15</v>
      </c>
      <c r="J81" s="57" t="s">
        <v>608</v>
      </c>
      <c r="K81" s="77"/>
      <c r="L81" s="77"/>
      <c r="M81" s="77"/>
      <c r="N81" s="77"/>
      <c r="O81" s="77"/>
      <c r="P81" s="77"/>
      <c r="Q81" s="122" t="s">
        <v>833</v>
      </c>
      <c r="R81" s="217"/>
      <c r="S81" s="57" t="s">
        <v>139</v>
      </c>
      <c r="T81" s="57"/>
      <c r="U81" s="57" t="s">
        <v>1795</v>
      </c>
      <c r="V81" s="57"/>
      <c r="W81" s="172"/>
      <c r="Y81" s="165"/>
      <c r="Z81" s="57">
        <v>2013</v>
      </c>
      <c r="AA81" s="57"/>
      <c r="AB81" s="57"/>
      <c r="AC81" s="57" t="s">
        <v>1022</v>
      </c>
      <c r="AD81" s="123" t="s">
        <v>1796</v>
      </c>
    </row>
    <row r="82" spans="1:30" ht="79.5" customHeight="1">
      <c r="A82" s="69">
        <v>42808</v>
      </c>
      <c r="B82" s="57" t="s">
        <v>442</v>
      </c>
      <c r="C82" s="70" t="s">
        <v>632</v>
      </c>
      <c r="D82" s="57"/>
      <c r="E82" s="57" t="s">
        <v>1945</v>
      </c>
      <c r="F82" s="57" t="s">
        <v>121</v>
      </c>
      <c r="G82" s="57" t="s">
        <v>170</v>
      </c>
      <c r="H82" s="57">
        <v>1</v>
      </c>
      <c r="I82" s="57">
        <v>201</v>
      </c>
      <c r="J82" s="57" t="s">
        <v>609</v>
      </c>
      <c r="K82" s="77">
        <v>20</v>
      </c>
      <c r="L82" s="77"/>
      <c r="M82" s="77"/>
      <c r="N82" s="77">
        <v>19</v>
      </c>
      <c r="O82" s="77" t="s">
        <v>762</v>
      </c>
      <c r="P82" s="77" t="s">
        <v>1293</v>
      </c>
      <c r="Q82" s="77" t="s">
        <v>1946</v>
      </c>
      <c r="R82" s="227">
        <v>717</v>
      </c>
      <c r="S82" s="57" t="s">
        <v>647</v>
      </c>
      <c r="T82" s="57" t="s">
        <v>1447</v>
      </c>
      <c r="U82" s="57" t="s">
        <v>33</v>
      </c>
      <c r="V82" s="57"/>
      <c r="W82" s="172"/>
      <c r="Y82" s="165"/>
      <c r="Z82" s="79">
        <v>41061</v>
      </c>
      <c r="AA82" s="146">
        <v>2016</v>
      </c>
      <c r="AB82" s="57"/>
      <c r="AC82" s="57" t="s">
        <v>341</v>
      </c>
      <c r="AD82" s="123"/>
    </row>
    <row r="83" spans="1:30" ht="79.5" customHeight="1">
      <c r="A83" s="69">
        <v>42808</v>
      </c>
      <c r="B83" s="57" t="s">
        <v>442</v>
      </c>
      <c r="C83" s="70" t="s">
        <v>632</v>
      </c>
      <c r="D83" s="57"/>
      <c r="E83" s="57" t="s">
        <v>1947</v>
      </c>
      <c r="F83" s="57" t="s">
        <v>604</v>
      </c>
      <c r="G83" s="57" t="s">
        <v>170</v>
      </c>
      <c r="H83" s="57">
        <v>1</v>
      </c>
      <c r="I83" s="57">
        <v>30</v>
      </c>
      <c r="J83" s="57" t="s">
        <v>608</v>
      </c>
      <c r="K83" s="77"/>
      <c r="L83" s="77"/>
      <c r="M83" s="77"/>
      <c r="N83" s="77">
        <v>6000</v>
      </c>
      <c r="O83" s="77"/>
      <c r="P83" s="77"/>
      <c r="Q83" s="77" t="s">
        <v>1948</v>
      </c>
      <c r="R83" s="169">
        <v>198</v>
      </c>
      <c r="S83" s="57" t="s">
        <v>198</v>
      </c>
      <c r="T83" s="57"/>
      <c r="U83" s="57" t="s">
        <v>282</v>
      </c>
      <c r="V83" s="57"/>
      <c r="W83" s="172"/>
      <c r="X83" s="57" t="s">
        <v>199</v>
      </c>
      <c r="Y83" s="165"/>
      <c r="Z83" s="57"/>
      <c r="AA83" s="57">
        <v>2015</v>
      </c>
      <c r="AB83" s="57"/>
      <c r="AC83" s="57"/>
      <c r="AD83" s="123"/>
    </row>
    <row r="84" spans="1:30" ht="168" customHeight="1">
      <c r="A84" s="69">
        <v>42808</v>
      </c>
      <c r="B84" s="57" t="s">
        <v>442</v>
      </c>
      <c r="C84" s="70" t="s">
        <v>539</v>
      </c>
      <c r="D84" s="57"/>
      <c r="E84" s="57" t="s">
        <v>1949</v>
      </c>
      <c r="F84" s="57"/>
      <c r="G84" s="57"/>
      <c r="H84" s="57">
        <v>1</v>
      </c>
      <c r="I84" s="57">
        <v>10</v>
      </c>
      <c r="J84" s="57"/>
      <c r="K84" s="77"/>
      <c r="L84" s="77"/>
      <c r="M84" s="77"/>
      <c r="N84" s="77"/>
      <c r="O84" s="77" t="s">
        <v>617</v>
      </c>
      <c r="P84" s="77"/>
      <c r="Q84" s="77" t="s">
        <v>1950</v>
      </c>
      <c r="R84" s="217"/>
      <c r="S84" s="57" t="s">
        <v>1951</v>
      </c>
      <c r="T84" s="57"/>
      <c r="U84" s="57" t="s">
        <v>147</v>
      </c>
      <c r="V84" s="57">
        <v>14</v>
      </c>
      <c r="W84" s="172" t="s">
        <v>686</v>
      </c>
      <c r="Y84" s="165"/>
      <c r="Z84" s="57"/>
      <c r="AA84" s="57">
        <v>2013.12</v>
      </c>
      <c r="AB84" s="57"/>
      <c r="AC84" s="57"/>
      <c r="AD84" s="123"/>
    </row>
    <row r="85" spans="1:29" ht="48" customHeight="1">
      <c r="A85" s="117">
        <v>42808</v>
      </c>
      <c r="B85" s="107" t="s">
        <v>546</v>
      </c>
      <c r="C85" s="118" t="s">
        <v>1071</v>
      </c>
      <c r="D85" s="107"/>
      <c r="E85" s="107" t="s">
        <v>777</v>
      </c>
      <c r="F85" s="107" t="s">
        <v>1952</v>
      </c>
      <c r="G85" s="107" t="s">
        <v>170</v>
      </c>
      <c r="H85" s="107">
        <v>1</v>
      </c>
      <c r="I85" s="107"/>
      <c r="J85" s="107" t="s">
        <v>1915</v>
      </c>
      <c r="K85" s="119"/>
      <c r="L85" s="119"/>
      <c r="M85" s="119"/>
      <c r="N85" s="119"/>
      <c r="O85" s="119" t="s">
        <v>762</v>
      </c>
      <c r="P85" s="119"/>
      <c r="Q85" s="119" t="s">
        <v>830</v>
      </c>
      <c r="R85" s="229"/>
      <c r="S85" s="107"/>
      <c r="T85" s="107"/>
      <c r="U85" s="107"/>
      <c r="V85" s="107"/>
      <c r="W85" s="176" t="s">
        <v>1072</v>
      </c>
      <c r="X85" s="107"/>
      <c r="Y85" s="181"/>
      <c r="Z85" s="107">
        <v>2011</v>
      </c>
      <c r="AA85" s="107">
        <v>2013</v>
      </c>
      <c r="AB85" s="107"/>
      <c r="AC85" s="107" t="s">
        <v>1601</v>
      </c>
    </row>
    <row r="86" spans="1:30" ht="153" customHeight="1">
      <c r="A86" s="69">
        <v>42839</v>
      </c>
      <c r="B86" s="57" t="s">
        <v>442</v>
      </c>
      <c r="C86" s="70" t="s">
        <v>75</v>
      </c>
      <c r="D86" s="57"/>
      <c r="E86" s="57" t="s">
        <v>2221</v>
      </c>
      <c r="F86" s="57" t="s">
        <v>371</v>
      </c>
      <c r="G86" s="57" t="s">
        <v>170</v>
      </c>
      <c r="H86" s="57">
        <v>1</v>
      </c>
      <c r="I86" s="57">
        <v>70</v>
      </c>
      <c r="J86" s="57" t="s">
        <v>609</v>
      </c>
      <c r="K86" s="77"/>
      <c r="L86" s="77"/>
      <c r="M86" s="77"/>
      <c r="N86" s="77"/>
      <c r="O86" s="77" t="s">
        <v>762</v>
      </c>
      <c r="P86" s="77"/>
      <c r="Q86" s="77" t="s">
        <v>830</v>
      </c>
      <c r="R86" s="227"/>
      <c r="S86" s="57" t="s">
        <v>1125</v>
      </c>
      <c r="T86" s="57"/>
      <c r="U86" s="57" t="s">
        <v>147</v>
      </c>
      <c r="V86" s="57"/>
      <c r="W86" s="57"/>
      <c r="Y86" s="57"/>
      <c r="Z86" s="57"/>
      <c r="AA86" s="57"/>
      <c r="AB86" s="57"/>
      <c r="AC86" s="57" t="s">
        <v>1197</v>
      </c>
      <c r="AD86" s="277" t="s">
        <v>2222</v>
      </c>
    </row>
    <row r="87" spans="1:29" ht="108" customHeight="1">
      <c r="A87" s="69">
        <v>42839</v>
      </c>
      <c r="B87" s="57" t="s">
        <v>442</v>
      </c>
      <c r="C87" s="70" t="s">
        <v>75</v>
      </c>
      <c r="D87" s="57"/>
      <c r="E87" s="57" t="s">
        <v>2223</v>
      </c>
      <c r="F87" s="57" t="s">
        <v>1199</v>
      </c>
      <c r="G87" s="57" t="s">
        <v>170</v>
      </c>
      <c r="H87" s="57">
        <v>1</v>
      </c>
      <c r="I87" s="57">
        <v>5</v>
      </c>
      <c r="J87" s="57" t="s">
        <v>610</v>
      </c>
      <c r="K87" s="77"/>
      <c r="L87" s="77"/>
      <c r="M87" s="77"/>
      <c r="N87" s="77"/>
      <c r="O87" s="77" t="s">
        <v>762</v>
      </c>
      <c r="P87" s="77"/>
      <c r="Q87" s="77" t="s">
        <v>830</v>
      </c>
      <c r="R87" s="227"/>
      <c r="S87" s="57" t="s">
        <v>1125</v>
      </c>
      <c r="T87" s="57"/>
      <c r="U87" s="57" t="s">
        <v>147</v>
      </c>
      <c r="V87" s="57"/>
      <c r="W87" s="57"/>
      <c r="Y87" s="57"/>
      <c r="Z87" s="57"/>
      <c r="AA87" s="57"/>
      <c r="AB87" s="57"/>
      <c r="AC87" s="57" t="s">
        <v>1197</v>
      </c>
    </row>
    <row r="88" spans="1:30" ht="117" customHeight="1">
      <c r="A88" s="69">
        <v>42839</v>
      </c>
      <c r="B88" s="57" t="s">
        <v>442</v>
      </c>
      <c r="C88" s="70" t="s">
        <v>2186</v>
      </c>
      <c r="D88" s="57"/>
      <c r="E88" s="57" t="s">
        <v>2224</v>
      </c>
      <c r="F88" s="57"/>
      <c r="G88" s="57" t="s">
        <v>170</v>
      </c>
      <c r="H88" s="57">
        <v>1</v>
      </c>
      <c r="I88" s="57">
        <v>240</v>
      </c>
      <c r="J88" s="57" t="s">
        <v>609</v>
      </c>
      <c r="K88" s="77"/>
      <c r="L88" s="77"/>
      <c r="M88" s="77"/>
      <c r="N88" s="77"/>
      <c r="O88" s="77" t="s">
        <v>762</v>
      </c>
      <c r="P88" s="77"/>
      <c r="Q88" s="77" t="s">
        <v>830</v>
      </c>
      <c r="R88" s="227">
        <v>660</v>
      </c>
      <c r="S88" s="57" t="s">
        <v>284</v>
      </c>
      <c r="T88" s="57" t="s">
        <v>947</v>
      </c>
      <c r="U88" s="57" t="s">
        <v>147</v>
      </c>
      <c r="V88" s="57">
        <v>4</v>
      </c>
      <c r="W88" s="57"/>
      <c r="X88" s="57" t="s">
        <v>34</v>
      </c>
      <c r="Y88" s="57"/>
      <c r="Z88" s="57"/>
      <c r="AA88" s="57"/>
      <c r="AB88" s="57"/>
      <c r="AC88" s="57"/>
      <c r="AD88" s="277" t="s">
        <v>2225</v>
      </c>
    </row>
    <row r="89" spans="1:30" ht="144" customHeight="1">
      <c r="A89" s="69">
        <v>41380</v>
      </c>
      <c r="B89" s="57" t="s">
        <v>442</v>
      </c>
      <c r="C89" s="70" t="s">
        <v>75</v>
      </c>
      <c r="D89" s="57" t="s">
        <v>1326</v>
      </c>
      <c r="E89" s="57" t="s">
        <v>1231</v>
      </c>
      <c r="F89" s="57" t="s">
        <v>295</v>
      </c>
      <c r="G89" s="57" t="s">
        <v>170</v>
      </c>
      <c r="H89" s="57">
        <v>1</v>
      </c>
      <c r="I89" s="57">
        <v>120</v>
      </c>
      <c r="J89" s="57" t="s">
        <v>609</v>
      </c>
      <c r="K89" s="77"/>
      <c r="L89" s="77"/>
      <c r="M89" s="77"/>
      <c r="N89" s="77"/>
      <c r="O89" s="77" t="s">
        <v>762</v>
      </c>
      <c r="P89" s="77"/>
      <c r="Q89" s="77" t="s">
        <v>279</v>
      </c>
      <c r="R89" s="227">
        <v>370</v>
      </c>
      <c r="S89" s="57" t="s">
        <v>1125</v>
      </c>
      <c r="T89" s="57"/>
      <c r="U89" s="57"/>
      <c r="V89" s="57"/>
      <c r="W89" s="57"/>
      <c r="Y89" s="57"/>
      <c r="Z89" s="57"/>
      <c r="AA89" s="57">
        <v>2011</v>
      </c>
      <c r="AB89" s="57"/>
      <c r="AC89" s="57"/>
      <c r="AD89" s="123"/>
    </row>
    <row r="90" spans="1:30" ht="191.25" customHeight="1">
      <c r="A90" s="69">
        <v>42808</v>
      </c>
      <c r="B90" s="57" t="s">
        <v>442</v>
      </c>
      <c r="C90" s="70" t="s">
        <v>75</v>
      </c>
      <c r="D90" s="57"/>
      <c r="E90" s="57" t="s">
        <v>1953</v>
      </c>
      <c r="F90" s="57" t="s">
        <v>1854</v>
      </c>
      <c r="G90" s="57" t="s">
        <v>170</v>
      </c>
      <c r="H90" s="57">
        <v>1</v>
      </c>
      <c r="I90" s="57">
        <v>19</v>
      </c>
      <c r="J90" s="57" t="s">
        <v>608</v>
      </c>
      <c r="K90" s="77"/>
      <c r="L90" s="77"/>
      <c r="M90" s="77"/>
      <c r="N90" s="77"/>
      <c r="O90" s="77" t="s">
        <v>762</v>
      </c>
      <c r="P90" s="77"/>
      <c r="Q90" s="77" t="s">
        <v>1954</v>
      </c>
      <c r="R90" s="227">
        <v>207</v>
      </c>
      <c r="S90" s="57" t="s">
        <v>973</v>
      </c>
      <c r="T90" s="57" t="s">
        <v>974</v>
      </c>
      <c r="U90" s="57" t="s">
        <v>816</v>
      </c>
      <c r="V90" s="57"/>
      <c r="W90" s="57" t="s">
        <v>412</v>
      </c>
      <c r="Y90" s="57"/>
      <c r="Z90" s="57"/>
      <c r="AA90" s="57"/>
      <c r="AB90" s="57"/>
      <c r="AC90" s="57" t="s">
        <v>1823</v>
      </c>
      <c r="AD90" s="154" t="s">
        <v>1824</v>
      </c>
    </row>
    <row r="91" spans="1:30" ht="204" customHeight="1">
      <c r="A91" s="69">
        <v>42839</v>
      </c>
      <c r="B91" s="57" t="s">
        <v>442</v>
      </c>
      <c r="C91" s="70" t="s">
        <v>2168</v>
      </c>
      <c r="D91" s="57"/>
      <c r="E91" s="57" t="s">
        <v>2226</v>
      </c>
      <c r="F91" s="57" t="s">
        <v>137</v>
      </c>
      <c r="G91" s="57" t="s">
        <v>170</v>
      </c>
      <c r="H91" s="57">
        <v>1</v>
      </c>
      <c r="I91" s="57">
        <v>257</v>
      </c>
      <c r="J91" s="57" t="s">
        <v>609</v>
      </c>
      <c r="K91" s="77"/>
      <c r="L91" s="77"/>
      <c r="M91" s="77"/>
      <c r="N91" s="77"/>
      <c r="O91" s="77" t="s">
        <v>762</v>
      </c>
      <c r="P91" s="77" t="s">
        <v>1293</v>
      </c>
      <c r="Q91" s="77" t="s">
        <v>1955</v>
      </c>
      <c r="R91" s="227">
        <v>376</v>
      </c>
      <c r="S91" s="57" t="s">
        <v>1448</v>
      </c>
      <c r="T91" s="57" t="s">
        <v>1449</v>
      </c>
      <c r="U91" s="57" t="s">
        <v>147</v>
      </c>
      <c r="V91" s="57"/>
      <c r="W91" s="57"/>
      <c r="Y91" s="57"/>
      <c r="Z91" s="57">
        <v>2011</v>
      </c>
      <c r="AA91" s="57">
        <v>2015</v>
      </c>
      <c r="AB91" s="57"/>
      <c r="AC91" s="57" t="s">
        <v>1221</v>
      </c>
      <c r="AD91" s="277" t="s">
        <v>2227</v>
      </c>
    </row>
    <row r="92" spans="1:32" s="64" customFormat="1" ht="48" customHeight="1">
      <c r="A92" s="69">
        <v>41512</v>
      </c>
      <c r="B92" s="57" t="s">
        <v>442</v>
      </c>
      <c r="C92" s="70" t="s">
        <v>392</v>
      </c>
      <c r="D92" s="57"/>
      <c r="E92" s="57" t="s">
        <v>1549</v>
      </c>
      <c r="F92" s="57"/>
      <c r="G92" s="57" t="s">
        <v>170</v>
      </c>
      <c r="H92" s="57">
        <v>1</v>
      </c>
      <c r="I92" s="57">
        <v>74</v>
      </c>
      <c r="J92" s="57" t="s">
        <v>609</v>
      </c>
      <c r="K92" s="57"/>
      <c r="L92" s="57"/>
      <c r="M92" s="57"/>
      <c r="N92" s="57"/>
      <c r="O92" s="57" t="s">
        <v>762</v>
      </c>
      <c r="P92" s="57" t="s">
        <v>1293</v>
      </c>
      <c r="Q92" s="57" t="s">
        <v>279</v>
      </c>
      <c r="R92" s="217"/>
      <c r="S92" s="57"/>
      <c r="T92" s="57"/>
      <c r="U92" s="57" t="s">
        <v>147</v>
      </c>
      <c r="V92" s="57">
        <v>11</v>
      </c>
      <c r="W92" s="57"/>
      <c r="X92" s="57"/>
      <c r="Y92" s="57"/>
      <c r="Z92" s="57">
        <v>2001</v>
      </c>
      <c r="AA92" s="57">
        <v>2007</v>
      </c>
      <c r="AB92" s="57"/>
      <c r="AC92" s="57"/>
      <c r="AD92" s="57" t="s">
        <v>1550</v>
      </c>
      <c r="AE92" s="58"/>
      <c r="AF92" s="58"/>
    </row>
    <row r="93" spans="1:32" ht="36" customHeight="1">
      <c r="A93" s="69">
        <v>42832</v>
      </c>
      <c r="B93" s="57" t="s">
        <v>546</v>
      </c>
      <c r="C93" s="70" t="s">
        <v>1188</v>
      </c>
      <c r="D93" s="57"/>
      <c r="E93" s="57" t="s">
        <v>2169</v>
      </c>
      <c r="F93" s="57" t="s">
        <v>1677</v>
      </c>
      <c r="G93" s="57" t="s">
        <v>170</v>
      </c>
      <c r="H93" s="57">
        <v>1</v>
      </c>
      <c r="I93" s="57">
        <v>50</v>
      </c>
      <c r="J93" s="57" t="s">
        <v>609</v>
      </c>
      <c r="K93" s="77">
        <v>50.5</v>
      </c>
      <c r="L93" s="77">
        <v>192.5</v>
      </c>
      <c r="M93" s="77"/>
      <c r="N93" s="77" t="s">
        <v>1687</v>
      </c>
      <c r="O93" s="77" t="s">
        <v>762</v>
      </c>
      <c r="P93" s="77" t="s">
        <v>1293</v>
      </c>
      <c r="Q93" s="77" t="s">
        <v>833</v>
      </c>
      <c r="R93" s="169"/>
      <c r="S93" s="57"/>
      <c r="T93" s="57" t="s">
        <v>1686</v>
      </c>
      <c r="U93" s="57"/>
      <c r="V93" s="57" t="s">
        <v>1790</v>
      </c>
      <c r="W93" s="57"/>
      <c r="Y93" s="57"/>
      <c r="Z93" s="57">
        <v>2013</v>
      </c>
      <c r="AA93" s="57"/>
      <c r="AB93" s="57"/>
      <c r="AC93" s="57"/>
      <c r="AD93" s="123" t="s">
        <v>1678</v>
      </c>
      <c r="AE93" s="64"/>
      <c r="AF93" s="64"/>
    </row>
    <row r="94" spans="1:30" ht="48" customHeight="1">
      <c r="A94" s="69">
        <v>42811</v>
      </c>
      <c r="B94" s="57" t="s">
        <v>546</v>
      </c>
      <c r="C94" s="70" t="s">
        <v>1188</v>
      </c>
      <c r="D94" s="57"/>
      <c r="E94" s="57" t="s">
        <v>1956</v>
      </c>
      <c r="F94" s="57" t="s">
        <v>777</v>
      </c>
      <c r="G94" s="57" t="s">
        <v>170</v>
      </c>
      <c r="H94" s="57">
        <v>1</v>
      </c>
      <c r="I94" s="57">
        <v>51.85</v>
      </c>
      <c r="J94" s="57" t="s">
        <v>609</v>
      </c>
      <c r="K94" s="77"/>
      <c r="L94" s="77"/>
      <c r="M94" s="77"/>
      <c r="N94" s="77"/>
      <c r="O94" s="77"/>
      <c r="P94" s="77"/>
      <c r="Q94" s="77" t="s">
        <v>833</v>
      </c>
      <c r="R94" s="232" t="s">
        <v>777</v>
      </c>
      <c r="S94" s="57"/>
      <c r="T94" s="57"/>
      <c r="U94" s="57" t="s">
        <v>1098</v>
      </c>
      <c r="V94" s="57">
        <v>11</v>
      </c>
      <c r="W94" s="172" t="s">
        <v>147</v>
      </c>
      <c r="Y94" s="165"/>
      <c r="Z94" s="57">
        <v>2011</v>
      </c>
      <c r="AA94" s="57"/>
      <c r="AB94" s="57"/>
      <c r="AC94" s="57"/>
      <c r="AD94" s="123" t="s">
        <v>1534</v>
      </c>
    </row>
    <row r="95" spans="1:30" ht="120" customHeight="1">
      <c r="A95" s="69">
        <v>42839</v>
      </c>
      <c r="B95" s="57" t="s">
        <v>546</v>
      </c>
      <c r="C95" s="70" t="s">
        <v>1188</v>
      </c>
      <c r="D95" s="57" t="s">
        <v>1331</v>
      </c>
      <c r="E95" s="57" t="s">
        <v>2228</v>
      </c>
      <c r="F95" s="57" t="s">
        <v>1506</v>
      </c>
      <c r="G95" s="57" t="s">
        <v>170</v>
      </c>
      <c r="H95" s="57">
        <v>1</v>
      </c>
      <c r="I95" s="57">
        <v>305.5</v>
      </c>
      <c r="J95" s="57" t="s">
        <v>609</v>
      </c>
      <c r="K95" s="77">
        <v>130</v>
      </c>
      <c r="L95" s="77"/>
      <c r="M95" s="77">
        <v>8</v>
      </c>
      <c r="N95" s="77">
        <v>129</v>
      </c>
      <c r="O95" s="77"/>
      <c r="P95" s="77"/>
      <c r="Q95" s="77" t="s">
        <v>830</v>
      </c>
      <c r="R95" s="169" t="s">
        <v>1685</v>
      </c>
      <c r="S95" s="57" t="s">
        <v>1684</v>
      </c>
      <c r="T95" s="57" t="s">
        <v>1099</v>
      </c>
      <c r="U95" s="57" t="s">
        <v>777</v>
      </c>
      <c r="V95" s="57"/>
      <c r="W95" s="172" t="s">
        <v>1203</v>
      </c>
      <c r="Y95" s="165"/>
      <c r="Z95" s="57"/>
      <c r="AA95" s="57">
        <v>2016</v>
      </c>
      <c r="AB95" s="57"/>
      <c r="AC95" s="57" t="s">
        <v>925</v>
      </c>
      <c r="AD95" s="123"/>
    </row>
    <row r="96" spans="1:30" ht="120" customHeight="1">
      <c r="A96" s="69">
        <v>42832</v>
      </c>
      <c r="B96" s="57" t="s">
        <v>546</v>
      </c>
      <c r="C96" s="70" t="s">
        <v>1155</v>
      </c>
      <c r="D96" s="57" t="s">
        <v>504</v>
      </c>
      <c r="E96" s="57" t="s">
        <v>2167</v>
      </c>
      <c r="F96" s="57" t="s">
        <v>503</v>
      </c>
      <c r="G96" s="57" t="s">
        <v>170</v>
      </c>
      <c r="H96" s="57">
        <v>1</v>
      </c>
      <c r="I96" s="57">
        <v>254.4</v>
      </c>
      <c r="J96" s="57" t="s">
        <v>609</v>
      </c>
      <c r="K96" s="77"/>
      <c r="L96" s="77"/>
      <c r="M96" s="77"/>
      <c r="N96" s="77"/>
      <c r="O96" s="77"/>
      <c r="P96" s="77"/>
      <c r="Q96" s="77" t="s">
        <v>833</v>
      </c>
      <c r="R96" s="227">
        <v>270</v>
      </c>
      <c r="S96" s="57"/>
      <c r="T96" s="57" t="s">
        <v>111</v>
      </c>
      <c r="U96" s="57" t="s">
        <v>1791</v>
      </c>
      <c r="V96" s="57"/>
      <c r="W96" s="172"/>
      <c r="Y96" s="165"/>
      <c r="Z96" s="79">
        <v>40664</v>
      </c>
      <c r="AA96" s="57">
        <v>2015</v>
      </c>
      <c r="AB96" s="57"/>
      <c r="AC96" s="57"/>
      <c r="AD96" s="123" t="s">
        <v>1792</v>
      </c>
    </row>
    <row r="97" spans="1:30" ht="108" customHeight="1">
      <c r="A97" s="69">
        <v>42832</v>
      </c>
      <c r="B97" s="57" t="s">
        <v>546</v>
      </c>
      <c r="C97" s="70" t="s">
        <v>2166</v>
      </c>
      <c r="D97" s="57" t="s">
        <v>1802</v>
      </c>
      <c r="E97" s="57" t="s">
        <v>2165</v>
      </c>
      <c r="F97" s="57" t="s">
        <v>1801</v>
      </c>
      <c r="G97" s="57" t="s">
        <v>170</v>
      </c>
      <c r="H97" s="57">
        <v>1</v>
      </c>
      <c r="I97" s="57">
        <v>180</v>
      </c>
      <c r="J97" s="57" t="s">
        <v>609</v>
      </c>
      <c r="K97" s="77"/>
      <c r="L97" s="77"/>
      <c r="M97" s="77"/>
      <c r="N97" s="77"/>
      <c r="O97" s="77" t="s">
        <v>762</v>
      </c>
      <c r="P97" s="77" t="s">
        <v>1293</v>
      </c>
      <c r="Q97" s="77" t="s">
        <v>833</v>
      </c>
      <c r="R97" s="227" t="s">
        <v>1800</v>
      </c>
      <c r="S97" s="57" t="s">
        <v>841</v>
      </c>
      <c r="T97" s="57" t="s">
        <v>1417</v>
      </c>
      <c r="U97" s="57" t="s">
        <v>1415</v>
      </c>
      <c r="V97" s="57"/>
      <c r="W97" s="172" t="s">
        <v>1416</v>
      </c>
      <c r="Y97" s="165"/>
      <c r="Z97" s="57">
        <v>2011</v>
      </c>
      <c r="AA97" s="57">
        <v>2015</v>
      </c>
      <c r="AB97" s="57"/>
      <c r="AC97" s="57" t="s">
        <v>1798</v>
      </c>
      <c r="AD97" s="123" t="s">
        <v>1799</v>
      </c>
    </row>
    <row r="98" spans="1:30" ht="180" customHeight="1">
      <c r="A98" s="69">
        <v>42811</v>
      </c>
      <c r="B98" s="57" t="s">
        <v>546</v>
      </c>
      <c r="C98" s="70" t="s">
        <v>1155</v>
      </c>
      <c r="D98" s="57" t="s">
        <v>847</v>
      </c>
      <c r="E98" s="57" t="s">
        <v>1961</v>
      </c>
      <c r="F98" s="57" t="s">
        <v>1154</v>
      </c>
      <c r="G98" s="57" t="s">
        <v>170</v>
      </c>
      <c r="H98" s="57">
        <v>1</v>
      </c>
      <c r="I98" s="57">
        <v>50</v>
      </c>
      <c r="J98" s="57" t="s">
        <v>609</v>
      </c>
      <c r="K98" s="77"/>
      <c r="L98" s="77"/>
      <c r="M98" s="77"/>
      <c r="N98" s="77"/>
      <c r="O98" s="77" t="s">
        <v>762</v>
      </c>
      <c r="P98" s="77"/>
      <c r="Q98" s="77" t="s">
        <v>833</v>
      </c>
      <c r="R98" s="227"/>
      <c r="S98" s="57" t="s">
        <v>841</v>
      </c>
      <c r="T98" s="57" t="s">
        <v>1843</v>
      </c>
      <c r="U98" s="57" t="s">
        <v>1807</v>
      </c>
      <c r="V98" s="57"/>
      <c r="W98" s="172"/>
      <c r="Y98" s="165"/>
      <c r="Z98" s="57"/>
      <c r="AA98" s="57"/>
      <c r="AB98" s="57"/>
      <c r="AC98" s="57" t="s">
        <v>1844</v>
      </c>
      <c r="AD98" s="123" t="s">
        <v>1803</v>
      </c>
    </row>
    <row r="99" spans="1:30" ht="132" customHeight="1">
      <c r="A99" s="69">
        <v>42839</v>
      </c>
      <c r="B99" s="57" t="s">
        <v>546</v>
      </c>
      <c r="C99" s="70" t="s">
        <v>1155</v>
      </c>
      <c r="D99" s="57"/>
      <c r="E99" s="57" t="s">
        <v>2229</v>
      </c>
      <c r="F99" s="57" t="s">
        <v>1119</v>
      </c>
      <c r="G99" s="57" t="s">
        <v>170</v>
      </c>
      <c r="H99" s="57">
        <v>1</v>
      </c>
      <c r="I99" s="57">
        <v>335</v>
      </c>
      <c r="J99" s="57" t="s">
        <v>609</v>
      </c>
      <c r="K99" s="77"/>
      <c r="L99" s="77"/>
      <c r="M99" s="77"/>
      <c r="N99" s="77"/>
      <c r="O99" s="77"/>
      <c r="P99" s="77"/>
      <c r="Q99" s="77" t="s">
        <v>830</v>
      </c>
      <c r="R99" s="227">
        <v>552</v>
      </c>
      <c r="S99" s="57" t="s">
        <v>175</v>
      </c>
      <c r="T99" s="57"/>
      <c r="U99" s="57"/>
      <c r="V99" s="57"/>
      <c r="W99" s="172" t="s">
        <v>777</v>
      </c>
      <c r="Y99" s="165"/>
      <c r="Z99" s="57"/>
      <c r="AA99" s="57"/>
      <c r="AB99" s="57"/>
      <c r="AC99" s="57"/>
      <c r="AD99" s="123"/>
    </row>
    <row r="100" spans="1:30" ht="84" customHeight="1">
      <c r="A100" s="69">
        <v>42832</v>
      </c>
      <c r="B100" s="57" t="s">
        <v>546</v>
      </c>
      <c r="C100" s="70" t="s">
        <v>1155</v>
      </c>
      <c r="D100" s="110"/>
      <c r="E100" s="57" t="s">
        <v>2164</v>
      </c>
      <c r="F100" s="57" t="s">
        <v>1806</v>
      </c>
      <c r="G100" s="57" t="s">
        <v>170</v>
      </c>
      <c r="H100" s="57">
        <v>1</v>
      </c>
      <c r="I100" s="57">
        <v>80</v>
      </c>
      <c r="J100" s="57" t="s">
        <v>609</v>
      </c>
      <c r="K100" s="77">
        <v>52</v>
      </c>
      <c r="L100" s="77"/>
      <c r="M100" s="77"/>
      <c r="N100" s="77"/>
      <c r="O100" s="77" t="s">
        <v>762</v>
      </c>
      <c r="P100" s="77" t="s">
        <v>1293</v>
      </c>
      <c r="Q100" s="77" t="s">
        <v>830</v>
      </c>
      <c r="R100" s="234">
        <v>236</v>
      </c>
      <c r="S100" s="57" t="s">
        <v>469</v>
      </c>
      <c r="T100" s="57" t="s">
        <v>1804</v>
      </c>
      <c r="U100" s="172" t="s">
        <v>1765</v>
      </c>
      <c r="V100" s="57"/>
      <c r="Y100" s="165"/>
      <c r="AA100" s="57"/>
      <c r="AB100" s="57"/>
      <c r="AC100" s="57" t="s">
        <v>1805</v>
      </c>
      <c r="AD100" s="123" t="s">
        <v>1962</v>
      </c>
    </row>
    <row r="101" spans="1:30" ht="84" customHeight="1">
      <c r="A101" s="69">
        <v>42811</v>
      </c>
      <c r="B101" s="57" t="s">
        <v>546</v>
      </c>
      <c r="C101" s="70" t="s">
        <v>1155</v>
      </c>
      <c r="D101" s="58" t="s">
        <v>1602</v>
      </c>
      <c r="E101" s="57" t="s">
        <v>1957</v>
      </c>
      <c r="F101" s="57" t="s">
        <v>109</v>
      </c>
      <c r="G101" s="57" t="s">
        <v>170</v>
      </c>
      <c r="H101" s="57">
        <v>1</v>
      </c>
      <c r="I101" s="57">
        <v>1500</v>
      </c>
      <c r="J101" s="57" t="s">
        <v>609</v>
      </c>
      <c r="K101" s="77"/>
      <c r="L101" s="77"/>
      <c r="M101" s="77"/>
      <c r="N101" s="77"/>
      <c r="O101" s="77"/>
      <c r="P101" s="77"/>
      <c r="Q101" s="77" t="s">
        <v>1958</v>
      </c>
      <c r="R101" s="227">
        <v>2000</v>
      </c>
      <c r="S101" s="57" t="s">
        <v>835</v>
      </c>
      <c r="T101" s="57" t="s">
        <v>777</v>
      </c>
      <c r="U101" s="57" t="s">
        <v>147</v>
      </c>
      <c r="V101" s="57">
        <v>14</v>
      </c>
      <c r="W101" s="172" t="s">
        <v>777</v>
      </c>
      <c r="Y101" s="165"/>
      <c r="Z101" s="57"/>
      <c r="AA101" s="57">
        <v>2015</v>
      </c>
      <c r="AB101" s="57"/>
      <c r="AC101" s="57" t="s">
        <v>1763</v>
      </c>
      <c r="AD101" s="123" t="s">
        <v>1762</v>
      </c>
    </row>
    <row r="102" spans="1:30" ht="84" customHeight="1">
      <c r="A102" s="69">
        <v>42811</v>
      </c>
      <c r="B102" s="57" t="s">
        <v>546</v>
      </c>
      <c r="C102" s="70" t="s">
        <v>1155</v>
      </c>
      <c r="D102" s="57" t="s">
        <v>1510</v>
      </c>
      <c r="E102" s="57" t="s">
        <v>1959</v>
      </c>
      <c r="F102" s="57" t="s">
        <v>1797</v>
      </c>
      <c r="G102" s="57" t="s">
        <v>170</v>
      </c>
      <c r="H102" s="57">
        <v>1</v>
      </c>
      <c r="I102" s="57">
        <v>275</v>
      </c>
      <c r="J102" s="57" t="s">
        <v>609</v>
      </c>
      <c r="K102" s="77">
        <v>78</v>
      </c>
      <c r="L102" s="77"/>
      <c r="M102" s="77"/>
      <c r="N102" s="77"/>
      <c r="O102" s="77" t="s">
        <v>762</v>
      </c>
      <c r="P102" s="77"/>
      <c r="Q102" s="77" t="s">
        <v>1960</v>
      </c>
      <c r="R102" s="227">
        <v>477</v>
      </c>
      <c r="S102" s="57" t="s">
        <v>1689</v>
      </c>
      <c r="T102" s="57" t="s">
        <v>1793</v>
      </c>
      <c r="U102" s="57" t="s">
        <v>147</v>
      </c>
      <c r="V102" s="57">
        <v>8</v>
      </c>
      <c r="W102" s="57"/>
      <c r="Y102" s="57"/>
      <c r="Z102" s="57">
        <v>2012</v>
      </c>
      <c r="AA102" s="57">
        <v>2015</v>
      </c>
      <c r="AB102" s="57"/>
      <c r="AC102" s="57" t="s">
        <v>1605</v>
      </c>
      <c r="AD102" s="123" t="s">
        <v>1794</v>
      </c>
    </row>
    <row r="103" spans="1:30" ht="84" customHeight="1">
      <c r="A103" s="69">
        <v>41942</v>
      </c>
      <c r="B103" s="57" t="s">
        <v>546</v>
      </c>
      <c r="C103" s="70" t="s">
        <v>1155</v>
      </c>
      <c r="D103" s="57" t="s">
        <v>844</v>
      </c>
      <c r="E103" s="57" t="s">
        <v>845</v>
      </c>
      <c r="F103" s="57"/>
      <c r="G103" s="57" t="s">
        <v>170</v>
      </c>
      <c r="H103" s="57">
        <v>3</v>
      </c>
      <c r="I103" s="57">
        <v>20.84</v>
      </c>
      <c r="J103" s="57" t="s">
        <v>608</v>
      </c>
      <c r="K103" s="77"/>
      <c r="L103" s="77"/>
      <c r="M103" s="77"/>
      <c r="N103" s="77"/>
      <c r="O103" s="77" t="s">
        <v>777</v>
      </c>
      <c r="P103" s="77" t="s">
        <v>1297</v>
      </c>
      <c r="Q103" s="77" t="s">
        <v>279</v>
      </c>
      <c r="R103" s="227"/>
      <c r="S103" s="57" t="s">
        <v>841</v>
      </c>
      <c r="T103" s="57" t="s">
        <v>1808</v>
      </c>
      <c r="U103" s="57" t="s">
        <v>1795</v>
      </c>
      <c r="V103" s="57"/>
      <c r="W103" s="57"/>
      <c r="Y103" s="57"/>
      <c r="Z103" s="57" t="s">
        <v>777</v>
      </c>
      <c r="AA103" s="57"/>
      <c r="AB103" s="57"/>
      <c r="AC103" s="57" t="s">
        <v>1809</v>
      </c>
      <c r="AD103" s="123"/>
    </row>
    <row r="104" spans="1:30" ht="168" customHeight="1">
      <c r="A104" s="69">
        <v>42811</v>
      </c>
      <c r="B104" s="57" t="s">
        <v>546</v>
      </c>
      <c r="C104" s="70" t="s">
        <v>1155</v>
      </c>
      <c r="D104" s="57" t="s">
        <v>615</v>
      </c>
      <c r="E104" s="57" t="s">
        <v>1963</v>
      </c>
      <c r="F104" s="57" t="s">
        <v>614</v>
      </c>
      <c r="G104" s="57" t="s">
        <v>170</v>
      </c>
      <c r="H104" s="57">
        <v>1</v>
      </c>
      <c r="I104" s="57">
        <v>487</v>
      </c>
      <c r="J104" s="57" t="s">
        <v>609</v>
      </c>
      <c r="K104" s="77"/>
      <c r="L104" s="77"/>
      <c r="M104" s="77"/>
      <c r="N104" s="77"/>
      <c r="O104" s="77" t="s">
        <v>762</v>
      </c>
      <c r="P104" s="77" t="s">
        <v>1293</v>
      </c>
      <c r="Q104" s="77" t="s">
        <v>1891</v>
      </c>
      <c r="R104" s="227"/>
      <c r="S104" s="57"/>
      <c r="T104" s="57"/>
      <c r="U104" s="57" t="s">
        <v>816</v>
      </c>
      <c r="V104" s="57"/>
      <c r="W104" s="57"/>
      <c r="Y104" s="57"/>
      <c r="Z104" s="57"/>
      <c r="AA104" s="79"/>
      <c r="AB104" s="79"/>
      <c r="AC104" s="57" t="s">
        <v>1853</v>
      </c>
      <c r="AD104" s="123" t="s">
        <v>1964</v>
      </c>
    </row>
    <row r="105" spans="1:30" ht="72" customHeight="1">
      <c r="A105" s="69">
        <v>42811</v>
      </c>
      <c r="B105" s="57" t="s">
        <v>442</v>
      </c>
      <c r="C105" s="70" t="s">
        <v>1965</v>
      </c>
      <c r="D105" s="57"/>
      <c r="E105" s="291"/>
      <c r="F105" s="57"/>
      <c r="G105" s="57" t="s">
        <v>169</v>
      </c>
      <c r="H105" s="57">
        <v>1</v>
      </c>
      <c r="I105" s="57" t="s">
        <v>777</v>
      </c>
      <c r="J105" s="57" t="s">
        <v>609</v>
      </c>
      <c r="K105" s="77"/>
      <c r="L105" s="77"/>
      <c r="M105" s="77"/>
      <c r="N105" s="77"/>
      <c r="O105" s="77" t="s">
        <v>617</v>
      </c>
      <c r="P105" s="77"/>
      <c r="Q105" s="77" t="s">
        <v>830</v>
      </c>
      <c r="R105" s="227">
        <v>236</v>
      </c>
      <c r="S105" s="57" t="s">
        <v>851</v>
      </c>
      <c r="T105" s="57"/>
      <c r="U105" s="57"/>
      <c r="V105" s="57"/>
      <c r="W105" s="57" t="s">
        <v>147</v>
      </c>
      <c r="Y105" s="57"/>
      <c r="Z105" s="57"/>
      <c r="AA105" s="57"/>
      <c r="AB105" s="57"/>
      <c r="AC105" s="57" t="s">
        <v>852</v>
      </c>
      <c r="AD105" s="123"/>
    </row>
    <row r="106" spans="1:30" ht="72" customHeight="1">
      <c r="A106" s="69">
        <v>41942</v>
      </c>
      <c r="B106" s="57" t="s">
        <v>442</v>
      </c>
      <c r="C106" s="70" t="s">
        <v>850</v>
      </c>
      <c r="D106" s="57"/>
      <c r="E106" s="57" t="s">
        <v>1450</v>
      </c>
      <c r="F106" s="57" t="s">
        <v>1451</v>
      </c>
      <c r="G106" s="57" t="s">
        <v>170</v>
      </c>
      <c r="H106" s="57">
        <v>1</v>
      </c>
      <c r="I106" s="57">
        <v>120</v>
      </c>
      <c r="J106" s="57" t="s">
        <v>609</v>
      </c>
      <c r="K106" s="77">
        <v>22</v>
      </c>
      <c r="L106" s="77"/>
      <c r="M106" s="77"/>
      <c r="N106" s="77"/>
      <c r="O106" s="77" t="s">
        <v>762</v>
      </c>
      <c r="P106" s="77"/>
      <c r="Q106" s="77" t="s">
        <v>279</v>
      </c>
      <c r="R106" s="227">
        <v>257</v>
      </c>
      <c r="S106" s="57" t="s">
        <v>1125</v>
      </c>
      <c r="T106" s="57" t="s">
        <v>1452</v>
      </c>
      <c r="U106" s="57" t="s">
        <v>147</v>
      </c>
      <c r="V106" s="57"/>
      <c r="W106" s="57"/>
      <c r="Y106" s="57" t="s">
        <v>624</v>
      </c>
      <c r="Z106" s="57">
        <v>2007</v>
      </c>
      <c r="AA106" s="79">
        <v>41183</v>
      </c>
      <c r="AB106" s="79" t="s">
        <v>777</v>
      </c>
      <c r="AC106" s="57" t="s">
        <v>1738</v>
      </c>
      <c r="AD106" s="123"/>
    </row>
    <row r="107" spans="1:30" ht="108" customHeight="1">
      <c r="A107" s="69">
        <v>42839</v>
      </c>
      <c r="B107" s="57" t="s">
        <v>442</v>
      </c>
      <c r="C107" s="70" t="s">
        <v>1136</v>
      </c>
      <c r="D107" s="57"/>
      <c r="E107" s="57" t="s">
        <v>2230</v>
      </c>
      <c r="F107" s="57" t="s">
        <v>514</v>
      </c>
      <c r="G107" s="57" t="s">
        <v>170</v>
      </c>
      <c r="H107" s="57">
        <v>1</v>
      </c>
      <c r="I107" s="57">
        <v>422</v>
      </c>
      <c r="J107" s="57" t="s">
        <v>609</v>
      </c>
      <c r="K107" s="77"/>
      <c r="L107" s="77"/>
      <c r="M107" s="77"/>
      <c r="N107" s="77"/>
      <c r="O107" s="77" t="s">
        <v>762</v>
      </c>
      <c r="P107" s="77" t="s">
        <v>1297</v>
      </c>
      <c r="Q107" s="77" t="s">
        <v>833</v>
      </c>
      <c r="R107" s="227">
        <v>680</v>
      </c>
      <c r="S107" s="57" t="s">
        <v>1967</v>
      </c>
      <c r="T107" s="57"/>
      <c r="U107" s="57" t="s">
        <v>147</v>
      </c>
      <c r="V107" s="57">
        <v>11</v>
      </c>
      <c r="W107" s="57"/>
      <c r="Y107" s="57"/>
      <c r="Z107" s="57"/>
      <c r="AA107" s="57">
        <v>2014</v>
      </c>
      <c r="AB107" s="57"/>
      <c r="AC107" s="57"/>
      <c r="AD107" s="123"/>
    </row>
    <row r="108" spans="1:30" ht="25.5">
      <c r="A108" s="69">
        <v>42832</v>
      </c>
      <c r="B108" s="57" t="s">
        <v>442</v>
      </c>
      <c r="C108" s="70" t="s">
        <v>2163</v>
      </c>
      <c r="D108" s="57"/>
      <c r="E108" s="57" t="s">
        <v>1966</v>
      </c>
      <c r="F108" s="57" t="s">
        <v>1321</v>
      </c>
      <c r="G108" s="57" t="s">
        <v>170</v>
      </c>
      <c r="H108" s="57">
        <v>1</v>
      </c>
      <c r="I108" s="57" t="s">
        <v>1426</v>
      </c>
      <c r="J108" s="57" t="s">
        <v>609</v>
      </c>
      <c r="K108" s="77"/>
      <c r="L108" s="77"/>
      <c r="M108" s="77"/>
      <c r="N108" s="77"/>
      <c r="O108" s="77"/>
      <c r="P108" s="77"/>
      <c r="Q108" s="77" t="s">
        <v>830</v>
      </c>
      <c r="R108" s="227">
        <v>1750</v>
      </c>
      <c r="S108" s="57" t="s">
        <v>329</v>
      </c>
      <c r="T108" s="57" t="s">
        <v>43</v>
      </c>
      <c r="U108" s="57" t="s">
        <v>147</v>
      </c>
      <c r="V108" s="57"/>
      <c r="W108" s="57"/>
      <c r="Y108" s="57"/>
      <c r="Z108" s="57"/>
      <c r="AA108" s="57"/>
      <c r="AB108" s="57"/>
      <c r="AC108" s="57"/>
      <c r="AD108" s="123" t="s">
        <v>1737</v>
      </c>
    </row>
    <row r="109" spans="1:29" ht="156" customHeight="1">
      <c r="A109" s="120">
        <v>42811</v>
      </c>
      <c r="B109" s="106" t="s">
        <v>442</v>
      </c>
      <c r="C109" s="121" t="s">
        <v>1136</v>
      </c>
      <c r="D109" s="106"/>
      <c r="E109" s="106" t="s">
        <v>1968</v>
      </c>
      <c r="F109" s="106" t="s">
        <v>189</v>
      </c>
      <c r="G109" s="106" t="s">
        <v>170</v>
      </c>
      <c r="H109" s="106">
        <v>1</v>
      </c>
      <c r="I109" s="106">
        <v>6000</v>
      </c>
      <c r="J109" s="106" t="s">
        <v>609</v>
      </c>
      <c r="K109" s="122"/>
      <c r="L109" s="122"/>
      <c r="M109" s="122"/>
      <c r="N109" s="122"/>
      <c r="O109" s="122" t="s">
        <v>617</v>
      </c>
      <c r="P109" s="122"/>
      <c r="Q109" s="122" t="s">
        <v>830</v>
      </c>
      <c r="R109" s="226"/>
      <c r="S109" s="106"/>
      <c r="T109" s="106" t="s">
        <v>1138</v>
      </c>
      <c r="U109" s="106" t="s">
        <v>1157</v>
      </c>
      <c r="V109" s="106"/>
      <c r="W109" s="174" t="s">
        <v>618</v>
      </c>
      <c r="X109" s="106"/>
      <c r="Y109" s="126"/>
      <c r="Z109" s="106"/>
      <c r="AA109" s="106"/>
      <c r="AB109" s="106"/>
      <c r="AC109" s="106"/>
    </row>
    <row r="110" spans="1:30" ht="72" customHeight="1">
      <c r="A110" s="69">
        <v>42839</v>
      </c>
      <c r="B110" s="57" t="s">
        <v>442</v>
      </c>
      <c r="C110" s="70" t="s">
        <v>1136</v>
      </c>
      <c r="D110" s="53"/>
      <c r="E110" s="53" t="s">
        <v>2231</v>
      </c>
      <c r="F110" s="57" t="s">
        <v>1319</v>
      </c>
      <c r="G110" s="57" t="s">
        <v>170</v>
      </c>
      <c r="H110" s="146">
        <v>1</v>
      </c>
      <c r="I110" s="57">
        <v>278</v>
      </c>
      <c r="J110" s="57" t="s">
        <v>609</v>
      </c>
      <c r="K110" s="77"/>
      <c r="L110" s="77"/>
      <c r="M110" s="77"/>
      <c r="N110" s="77"/>
      <c r="O110" s="77"/>
      <c r="P110" s="77"/>
      <c r="Q110" s="77" t="s">
        <v>830</v>
      </c>
      <c r="R110" s="227">
        <v>555</v>
      </c>
      <c r="S110" s="57" t="s">
        <v>1125</v>
      </c>
      <c r="T110" s="57" t="s">
        <v>1138</v>
      </c>
      <c r="U110" s="57"/>
      <c r="V110" s="57"/>
      <c r="W110" s="172"/>
      <c r="Y110" s="165"/>
      <c r="Z110" s="57"/>
      <c r="AA110" s="57"/>
      <c r="AB110" s="57"/>
      <c r="AC110" s="57" t="s">
        <v>1432</v>
      </c>
      <c r="AD110" s="123"/>
    </row>
    <row r="111" spans="1:30" ht="89.25">
      <c r="A111" s="69">
        <v>42839</v>
      </c>
      <c r="B111" s="57" t="s">
        <v>442</v>
      </c>
      <c r="C111" s="70" t="s">
        <v>1136</v>
      </c>
      <c r="D111" s="218"/>
      <c r="E111" s="57" t="s">
        <v>2232</v>
      </c>
      <c r="F111" s="57" t="s">
        <v>1729</v>
      </c>
      <c r="G111" s="57" t="s">
        <v>170</v>
      </c>
      <c r="H111" s="57">
        <v>1</v>
      </c>
      <c r="I111" s="57">
        <v>371</v>
      </c>
      <c r="J111" s="57" t="s">
        <v>609</v>
      </c>
      <c r="K111" s="57"/>
      <c r="L111" s="57"/>
      <c r="M111" s="57"/>
      <c r="N111" s="57"/>
      <c r="O111" s="57" t="s">
        <v>762</v>
      </c>
      <c r="P111" s="57" t="s">
        <v>1293</v>
      </c>
      <c r="Q111" s="57" t="s">
        <v>830</v>
      </c>
      <c r="R111" s="217">
        <v>670</v>
      </c>
      <c r="S111" s="57" t="s">
        <v>1838</v>
      </c>
      <c r="T111" s="57" t="s">
        <v>1138</v>
      </c>
      <c r="U111" s="57" t="s">
        <v>1728</v>
      </c>
      <c r="V111" s="57"/>
      <c r="W111" s="172"/>
      <c r="Y111" s="165"/>
      <c r="Z111" s="57">
        <v>2015</v>
      </c>
      <c r="AA111" s="57">
        <v>2019</v>
      </c>
      <c r="AB111" s="57"/>
      <c r="AC111" s="57"/>
      <c r="AD111" s="57"/>
    </row>
    <row r="112" spans="1:30" ht="178.5" customHeight="1">
      <c r="A112" s="69">
        <v>41380</v>
      </c>
      <c r="B112" s="57" t="s">
        <v>442</v>
      </c>
      <c r="C112" s="70" t="s">
        <v>1136</v>
      </c>
      <c r="D112" s="57" t="s">
        <v>1334</v>
      </c>
      <c r="E112" s="57" t="s">
        <v>1165</v>
      </c>
      <c r="F112" s="57" t="s">
        <v>1122</v>
      </c>
      <c r="G112" s="57" t="s">
        <v>1166</v>
      </c>
      <c r="H112" s="57">
        <v>1</v>
      </c>
      <c r="I112" s="57">
        <v>97</v>
      </c>
      <c r="J112" s="57" t="s">
        <v>609</v>
      </c>
      <c r="K112" s="77"/>
      <c r="L112" s="77"/>
      <c r="M112" s="77"/>
      <c r="N112" s="77"/>
      <c r="O112" s="77" t="s">
        <v>762</v>
      </c>
      <c r="P112" s="77"/>
      <c r="Q112" s="77" t="s">
        <v>279</v>
      </c>
      <c r="R112" s="169">
        <v>142</v>
      </c>
      <c r="S112" s="57" t="s">
        <v>1167</v>
      </c>
      <c r="T112" s="57" t="s">
        <v>854</v>
      </c>
      <c r="U112" s="57" t="s">
        <v>528</v>
      </c>
      <c r="V112" s="57"/>
      <c r="W112" s="172" t="s">
        <v>816</v>
      </c>
      <c r="Y112" s="165"/>
      <c r="Z112" s="79">
        <v>39326</v>
      </c>
      <c r="AA112" s="57">
        <v>2011</v>
      </c>
      <c r="AB112" s="57"/>
      <c r="AC112" s="57"/>
      <c r="AD112" s="123"/>
    </row>
    <row r="113" spans="1:30" ht="178.5" customHeight="1">
      <c r="A113" s="69">
        <v>41512</v>
      </c>
      <c r="B113" s="57" t="s">
        <v>442</v>
      </c>
      <c r="C113" s="70" t="s">
        <v>1136</v>
      </c>
      <c r="D113" s="57" t="s">
        <v>1322</v>
      </c>
      <c r="E113" s="57" t="s">
        <v>512</v>
      </c>
      <c r="F113" s="58" t="s">
        <v>1453</v>
      </c>
      <c r="G113" s="57" t="s">
        <v>170</v>
      </c>
      <c r="H113" s="57">
        <v>1</v>
      </c>
      <c r="I113" s="57">
        <v>300</v>
      </c>
      <c r="J113" s="57" t="s">
        <v>609</v>
      </c>
      <c r="K113" s="77">
        <v>188</v>
      </c>
      <c r="L113" s="77"/>
      <c r="M113" s="77"/>
      <c r="N113" s="77">
        <v>9</v>
      </c>
      <c r="O113" s="77" t="s">
        <v>762</v>
      </c>
      <c r="P113" s="77" t="s">
        <v>1293</v>
      </c>
      <c r="Q113" s="77" t="s">
        <v>279</v>
      </c>
      <c r="R113" s="227">
        <v>350</v>
      </c>
      <c r="S113" s="57" t="s">
        <v>1454</v>
      </c>
      <c r="T113" s="57" t="s">
        <v>1455</v>
      </c>
      <c r="U113" s="57" t="s">
        <v>579</v>
      </c>
      <c r="V113" s="57"/>
      <c r="W113" s="172" t="s">
        <v>777</v>
      </c>
      <c r="Y113" s="165"/>
      <c r="Z113" s="57">
        <v>1999</v>
      </c>
      <c r="AA113" s="57">
        <v>2009</v>
      </c>
      <c r="AB113" s="57">
        <v>2009</v>
      </c>
      <c r="AC113" s="57"/>
      <c r="AD113" s="123"/>
    </row>
    <row r="114" spans="1:30" ht="178.5" customHeight="1">
      <c r="A114" s="69">
        <v>42811</v>
      </c>
      <c r="B114" s="57" t="s">
        <v>442</v>
      </c>
      <c r="C114" s="70" t="s">
        <v>1136</v>
      </c>
      <c r="D114" s="57"/>
      <c r="E114" s="57" t="s">
        <v>1969</v>
      </c>
      <c r="F114" s="58" t="s">
        <v>390</v>
      </c>
      <c r="G114" s="57" t="s">
        <v>170</v>
      </c>
      <c r="H114" s="57">
        <v>1</v>
      </c>
      <c r="I114" s="57">
        <v>1870</v>
      </c>
      <c r="J114" s="57" t="s">
        <v>609</v>
      </c>
      <c r="K114" s="77">
        <v>243</v>
      </c>
      <c r="L114" s="77"/>
      <c r="M114" s="77"/>
      <c r="N114" s="77">
        <v>14</v>
      </c>
      <c r="O114" s="77"/>
      <c r="P114" s="77"/>
      <c r="Q114" s="77" t="s">
        <v>1901</v>
      </c>
      <c r="R114" s="227">
        <v>1700</v>
      </c>
      <c r="S114" s="57" t="s">
        <v>648</v>
      </c>
      <c r="T114" s="53" t="s">
        <v>1138</v>
      </c>
      <c r="U114" s="57" t="s">
        <v>1157</v>
      </c>
      <c r="V114" s="57">
        <v>8</v>
      </c>
      <c r="W114" s="172" t="s">
        <v>932</v>
      </c>
      <c r="X114" s="57" t="s">
        <v>391</v>
      </c>
      <c r="Y114" s="165"/>
      <c r="Z114" s="57"/>
      <c r="AA114" s="57">
        <v>2015</v>
      </c>
      <c r="AB114" s="57"/>
      <c r="AC114" s="57" t="s">
        <v>933</v>
      </c>
      <c r="AD114" s="123"/>
    </row>
    <row r="115" spans="1:30" ht="96" customHeight="1">
      <c r="A115" s="69">
        <v>42811</v>
      </c>
      <c r="B115" s="57" t="s">
        <v>442</v>
      </c>
      <c r="C115" s="70" t="s">
        <v>1136</v>
      </c>
      <c r="D115" s="218"/>
      <c r="E115" s="57" t="s">
        <v>1970</v>
      </c>
      <c r="F115" s="242"/>
      <c r="G115" s="57" t="s">
        <v>170</v>
      </c>
      <c r="H115" s="57">
        <v>1</v>
      </c>
      <c r="I115" s="57">
        <v>254.1</v>
      </c>
      <c r="J115" s="57" t="s">
        <v>609</v>
      </c>
      <c r="K115" s="57">
        <v>110</v>
      </c>
      <c r="L115" s="57"/>
      <c r="M115" s="57"/>
      <c r="N115" s="57"/>
      <c r="O115" s="57" t="s">
        <v>762</v>
      </c>
      <c r="P115" s="57" t="s">
        <v>1293</v>
      </c>
      <c r="Q115" s="57" t="s">
        <v>1901</v>
      </c>
      <c r="R115" s="217"/>
      <c r="S115" s="57" t="s">
        <v>1125</v>
      </c>
      <c r="T115" s="57"/>
      <c r="U115" s="57" t="s">
        <v>816</v>
      </c>
      <c r="V115" s="57"/>
      <c r="W115" s="172"/>
      <c r="Y115" s="165"/>
      <c r="Z115" s="57"/>
      <c r="AA115" s="57"/>
      <c r="AB115" s="57"/>
      <c r="AC115" s="57"/>
      <c r="AD115" s="57" t="s">
        <v>1856</v>
      </c>
    </row>
    <row r="116" spans="1:32" s="252" customFormat="1" ht="114.75" customHeight="1">
      <c r="A116" s="69">
        <v>41971</v>
      </c>
      <c r="B116" s="57" t="s">
        <v>442</v>
      </c>
      <c r="C116" s="70" t="s">
        <v>1136</v>
      </c>
      <c r="D116" s="218"/>
      <c r="E116" s="57"/>
      <c r="F116" s="242" t="s">
        <v>1855</v>
      </c>
      <c r="G116" s="57"/>
      <c r="H116" s="57"/>
      <c r="I116" s="57"/>
      <c r="J116" s="57"/>
      <c r="K116" s="57"/>
      <c r="L116" s="57"/>
      <c r="M116" s="57"/>
      <c r="N116" s="57"/>
      <c r="O116" s="57"/>
      <c r="P116" s="57"/>
      <c r="Q116" s="57"/>
      <c r="R116" s="217"/>
      <c r="S116" s="57"/>
      <c r="T116" s="57"/>
      <c r="U116" s="57"/>
      <c r="V116" s="57"/>
      <c r="W116" s="172"/>
      <c r="X116" s="57"/>
      <c r="Y116" s="165"/>
      <c r="Z116" s="57"/>
      <c r="AA116" s="57"/>
      <c r="AB116" s="57"/>
      <c r="AC116" s="57"/>
      <c r="AD116" s="57"/>
      <c r="AE116" s="58"/>
      <c r="AF116" s="58"/>
    </row>
    <row r="117" spans="1:32" ht="153" customHeight="1">
      <c r="A117" s="245">
        <v>42839</v>
      </c>
      <c r="B117" s="246" t="s">
        <v>116</v>
      </c>
      <c r="C117" s="247" t="s">
        <v>1158</v>
      </c>
      <c r="D117" s="246"/>
      <c r="E117" s="246" t="s">
        <v>2233</v>
      </c>
      <c r="F117" s="246"/>
      <c r="G117" s="246" t="s">
        <v>170</v>
      </c>
      <c r="H117" s="246">
        <v>1</v>
      </c>
      <c r="I117" s="246"/>
      <c r="J117" s="246"/>
      <c r="K117" s="248"/>
      <c r="L117" s="248"/>
      <c r="M117" s="248"/>
      <c r="N117" s="248"/>
      <c r="O117" s="248" t="s">
        <v>617</v>
      </c>
      <c r="P117" s="248"/>
      <c r="Q117" s="248" t="s">
        <v>830</v>
      </c>
      <c r="R117" s="249">
        <v>60</v>
      </c>
      <c r="S117" s="246"/>
      <c r="T117" s="246" t="s">
        <v>553</v>
      </c>
      <c r="U117" s="246" t="s">
        <v>147</v>
      </c>
      <c r="V117" s="246"/>
      <c r="W117" s="250"/>
      <c r="X117" s="246"/>
      <c r="Y117" s="251"/>
      <c r="Z117" s="246"/>
      <c r="AA117" s="246"/>
      <c r="AB117" s="246"/>
      <c r="AC117" s="246" t="s">
        <v>777</v>
      </c>
      <c r="AD117" s="286"/>
      <c r="AE117" s="252"/>
      <c r="AF117" s="252"/>
    </row>
    <row r="118" spans="1:30" ht="48" customHeight="1">
      <c r="A118" s="69">
        <v>42839</v>
      </c>
      <c r="B118" s="57" t="s">
        <v>116</v>
      </c>
      <c r="C118" s="70" t="s">
        <v>1158</v>
      </c>
      <c r="D118" s="57"/>
      <c r="E118" s="57" t="s">
        <v>2234</v>
      </c>
      <c r="F118" s="57" t="s">
        <v>554</v>
      </c>
      <c r="G118" s="57" t="s">
        <v>170</v>
      </c>
      <c r="H118" s="57">
        <v>2</v>
      </c>
      <c r="I118" s="57"/>
      <c r="J118" s="57"/>
      <c r="K118" s="77"/>
      <c r="L118" s="77"/>
      <c r="M118" s="77"/>
      <c r="N118" s="77"/>
      <c r="O118" s="77" t="s">
        <v>617</v>
      </c>
      <c r="P118" s="77"/>
      <c r="Q118" s="77" t="s">
        <v>830</v>
      </c>
      <c r="R118" s="217"/>
      <c r="S118" s="57"/>
      <c r="T118" s="57" t="s">
        <v>553</v>
      </c>
      <c r="U118" s="57" t="s">
        <v>147</v>
      </c>
      <c r="V118" s="57"/>
      <c r="W118" s="172"/>
      <c r="Y118" s="165"/>
      <c r="Z118" s="57">
        <v>2012</v>
      </c>
      <c r="AA118" s="57">
        <v>2014</v>
      </c>
      <c r="AB118" s="57"/>
      <c r="AC118" s="57"/>
      <c r="AD118" s="123"/>
    </row>
    <row r="119" spans="1:30" ht="48" customHeight="1">
      <c r="A119" s="69">
        <v>41380</v>
      </c>
      <c r="B119" s="57" t="s">
        <v>116</v>
      </c>
      <c r="C119" s="70" t="s">
        <v>1158</v>
      </c>
      <c r="D119" s="57"/>
      <c r="E119" s="57" t="s">
        <v>1183</v>
      </c>
      <c r="F119" s="57" t="s">
        <v>1085</v>
      </c>
      <c r="G119" s="57" t="s">
        <v>170</v>
      </c>
      <c r="H119" s="57">
        <v>1</v>
      </c>
      <c r="I119" s="57">
        <v>44</v>
      </c>
      <c r="J119" s="57" t="s">
        <v>608</v>
      </c>
      <c r="K119" s="77"/>
      <c r="L119" s="77"/>
      <c r="M119" s="77"/>
      <c r="N119" s="77"/>
      <c r="O119" s="77" t="s">
        <v>762</v>
      </c>
      <c r="P119" s="77"/>
      <c r="Q119" s="77" t="s">
        <v>279</v>
      </c>
      <c r="R119" s="227">
        <v>150</v>
      </c>
      <c r="S119" s="57" t="s">
        <v>841</v>
      </c>
      <c r="T119" s="57" t="s">
        <v>553</v>
      </c>
      <c r="U119" s="57" t="s">
        <v>147</v>
      </c>
      <c r="V119" s="57"/>
      <c r="W119" s="172"/>
      <c r="X119" s="57" t="s">
        <v>147</v>
      </c>
      <c r="Y119" s="165"/>
      <c r="Z119" s="57"/>
      <c r="AA119" s="79">
        <v>41153</v>
      </c>
      <c r="AB119" s="79">
        <v>40878</v>
      </c>
      <c r="AC119" s="57" t="s">
        <v>1182</v>
      </c>
      <c r="AD119" s="123"/>
    </row>
    <row r="120" spans="1:30" ht="216" customHeight="1">
      <c r="A120" s="69">
        <v>42839</v>
      </c>
      <c r="B120" s="57" t="s">
        <v>442</v>
      </c>
      <c r="C120" s="70" t="s">
        <v>117</v>
      </c>
      <c r="D120" s="57" t="s">
        <v>154</v>
      </c>
      <c r="E120" s="57" t="s">
        <v>2235</v>
      </c>
      <c r="F120" s="57" t="s">
        <v>153</v>
      </c>
      <c r="G120" s="57" t="s">
        <v>170</v>
      </c>
      <c r="H120" s="57">
        <v>1</v>
      </c>
      <c r="I120" s="57" t="s">
        <v>777</v>
      </c>
      <c r="J120" s="57" t="s">
        <v>609</v>
      </c>
      <c r="K120" s="77"/>
      <c r="L120" s="77"/>
      <c r="M120" s="77"/>
      <c r="N120" s="77"/>
      <c r="O120" s="77"/>
      <c r="P120" s="77"/>
      <c r="Q120" s="77" t="s">
        <v>764</v>
      </c>
      <c r="R120" s="227">
        <v>754</v>
      </c>
      <c r="S120" s="57" t="s">
        <v>811</v>
      </c>
      <c r="T120" s="57"/>
      <c r="U120" s="57" t="s">
        <v>1042</v>
      </c>
      <c r="V120" s="57"/>
      <c r="W120" s="172"/>
      <c r="Y120" s="165"/>
      <c r="Z120" s="57"/>
      <c r="AA120" s="57"/>
      <c r="AB120" s="57"/>
      <c r="AC120" s="57"/>
      <c r="AD120" s="285" t="s">
        <v>2236</v>
      </c>
    </row>
    <row r="121" spans="1:30" ht="280.5" customHeight="1">
      <c r="A121" s="69">
        <v>41935</v>
      </c>
      <c r="B121" s="57" t="s">
        <v>442</v>
      </c>
      <c r="C121" s="70" t="s">
        <v>117</v>
      </c>
      <c r="D121" s="57"/>
      <c r="E121" s="57" t="s">
        <v>1102</v>
      </c>
      <c r="F121" s="57" t="s">
        <v>1103</v>
      </c>
      <c r="G121" s="57" t="s">
        <v>170</v>
      </c>
      <c r="H121" s="57">
        <v>1</v>
      </c>
      <c r="I121" s="57">
        <v>160</v>
      </c>
      <c r="J121" s="57" t="s">
        <v>609</v>
      </c>
      <c r="K121" s="77">
        <v>37</v>
      </c>
      <c r="L121" s="77"/>
      <c r="M121" s="77"/>
      <c r="N121" s="77"/>
      <c r="O121" s="77" t="s">
        <v>762</v>
      </c>
      <c r="P121" s="77" t="s">
        <v>1293</v>
      </c>
      <c r="Q121" s="77" t="s">
        <v>279</v>
      </c>
      <c r="R121" s="227">
        <v>375</v>
      </c>
      <c r="S121" s="57" t="s">
        <v>9</v>
      </c>
      <c r="T121" s="57" t="s">
        <v>1456</v>
      </c>
      <c r="U121" s="57" t="s">
        <v>147</v>
      </c>
      <c r="V121" s="57">
        <v>14</v>
      </c>
      <c r="W121" s="172" t="s">
        <v>777</v>
      </c>
      <c r="Y121" s="165" t="s">
        <v>10</v>
      </c>
      <c r="Z121" s="79">
        <v>39753</v>
      </c>
      <c r="AA121" s="57">
        <v>2013</v>
      </c>
      <c r="AB121" s="57"/>
      <c r="AC121" s="57" t="s">
        <v>1211</v>
      </c>
      <c r="AD121" s="123"/>
    </row>
    <row r="122" spans="1:30" ht="36" customHeight="1">
      <c r="A122" s="69">
        <v>41512</v>
      </c>
      <c r="B122" s="57" t="s">
        <v>432</v>
      </c>
      <c r="C122" s="70" t="s">
        <v>1114</v>
      </c>
      <c r="D122" s="57"/>
      <c r="E122" s="57" t="s">
        <v>1146</v>
      </c>
      <c r="F122" s="57" t="s">
        <v>401</v>
      </c>
      <c r="G122" s="57" t="s">
        <v>170</v>
      </c>
      <c r="H122" s="57">
        <v>1</v>
      </c>
      <c r="I122" s="57">
        <v>24</v>
      </c>
      <c r="J122" s="57" t="s">
        <v>608</v>
      </c>
      <c r="K122" s="77"/>
      <c r="L122" s="77"/>
      <c r="M122" s="77"/>
      <c r="N122" s="77"/>
      <c r="O122" s="77"/>
      <c r="P122" s="77"/>
      <c r="Q122" s="77" t="s">
        <v>279</v>
      </c>
      <c r="R122" s="227">
        <v>33</v>
      </c>
      <c r="S122" s="57" t="s">
        <v>1043</v>
      </c>
      <c r="T122" s="57"/>
      <c r="U122" s="57"/>
      <c r="V122" s="57"/>
      <c r="W122" s="172" t="s">
        <v>777</v>
      </c>
      <c r="Y122" s="165"/>
      <c r="Z122" s="57"/>
      <c r="AA122" s="57">
        <v>2006</v>
      </c>
      <c r="AB122" s="57"/>
      <c r="AC122" s="57" t="s">
        <v>336</v>
      </c>
      <c r="AD122" s="123"/>
    </row>
    <row r="123" spans="1:30" ht="36" customHeight="1">
      <c r="A123" s="69">
        <v>42815</v>
      </c>
      <c r="B123" s="57" t="s">
        <v>442</v>
      </c>
      <c r="C123" s="70" t="s">
        <v>6</v>
      </c>
      <c r="D123" s="57"/>
      <c r="E123" s="57"/>
      <c r="F123" s="57" t="s">
        <v>1973</v>
      </c>
      <c r="G123" s="57" t="s">
        <v>170</v>
      </c>
      <c r="H123" s="57">
        <v>1</v>
      </c>
      <c r="I123" s="57">
        <v>250</v>
      </c>
      <c r="J123" s="57" t="s">
        <v>609</v>
      </c>
      <c r="K123" s="77"/>
      <c r="L123" s="77"/>
      <c r="M123" s="77"/>
      <c r="N123" s="77"/>
      <c r="O123" s="77"/>
      <c r="P123" s="77"/>
      <c r="Q123" s="77" t="s">
        <v>833</v>
      </c>
      <c r="R123" s="227">
        <v>920</v>
      </c>
      <c r="S123" s="57"/>
      <c r="T123" s="57" t="s">
        <v>777</v>
      </c>
      <c r="U123" s="57" t="s">
        <v>147</v>
      </c>
      <c r="V123" s="57"/>
      <c r="W123" s="172" t="s">
        <v>825</v>
      </c>
      <c r="X123" s="57" t="s">
        <v>1123</v>
      </c>
      <c r="Y123" s="165"/>
      <c r="Z123" s="57"/>
      <c r="AA123" s="57"/>
      <c r="AB123" s="57"/>
      <c r="AC123" s="57"/>
      <c r="AD123" s="123"/>
    </row>
    <row r="124" spans="1:30" ht="48" customHeight="1">
      <c r="A124" s="69">
        <v>42815</v>
      </c>
      <c r="B124" s="57" t="s">
        <v>442</v>
      </c>
      <c r="C124" s="70" t="s">
        <v>6</v>
      </c>
      <c r="D124" s="57"/>
      <c r="E124" s="57"/>
      <c r="F124" s="57" t="s">
        <v>1974</v>
      </c>
      <c r="G124" s="57" t="s">
        <v>170</v>
      </c>
      <c r="H124" s="57">
        <v>1</v>
      </c>
      <c r="I124" s="57">
        <v>252</v>
      </c>
      <c r="J124" s="57" t="s">
        <v>609</v>
      </c>
      <c r="K124" s="77"/>
      <c r="L124" s="77"/>
      <c r="M124" s="77"/>
      <c r="N124" s="77"/>
      <c r="O124" s="77"/>
      <c r="P124" s="77"/>
      <c r="Q124" s="77" t="s">
        <v>833</v>
      </c>
      <c r="R124" s="227">
        <v>920</v>
      </c>
      <c r="S124" s="57"/>
      <c r="T124" s="57" t="s">
        <v>777</v>
      </c>
      <c r="U124" s="57" t="s">
        <v>147</v>
      </c>
      <c r="V124" s="57"/>
      <c r="W124" s="172" t="s">
        <v>825</v>
      </c>
      <c r="X124" s="57" t="s">
        <v>1123</v>
      </c>
      <c r="Y124" s="165"/>
      <c r="Z124" s="57"/>
      <c r="AA124" s="57"/>
      <c r="AB124" s="57"/>
      <c r="AC124" s="57"/>
      <c r="AD124" s="123"/>
    </row>
    <row r="125" spans="1:30" ht="60" customHeight="1">
      <c r="A125" s="69">
        <v>41647</v>
      </c>
      <c r="B125" s="57" t="s">
        <v>442</v>
      </c>
      <c r="C125" s="70" t="s">
        <v>6</v>
      </c>
      <c r="D125" s="57"/>
      <c r="E125" s="57"/>
      <c r="F125" s="57" t="s">
        <v>389</v>
      </c>
      <c r="G125" s="57" t="s">
        <v>170</v>
      </c>
      <c r="H125" s="57">
        <v>1</v>
      </c>
      <c r="I125" s="57">
        <v>253</v>
      </c>
      <c r="J125" s="57" t="s">
        <v>609</v>
      </c>
      <c r="K125" s="77"/>
      <c r="L125" s="77"/>
      <c r="M125" s="77"/>
      <c r="N125" s="77"/>
      <c r="O125" s="77"/>
      <c r="P125" s="77"/>
      <c r="Q125" s="77" t="s">
        <v>833</v>
      </c>
      <c r="R125" s="227">
        <v>920</v>
      </c>
      <c r="S125" s="57"/>
      <c r="T125" s="57" t="s">
        <v>777</v>
      </c>
      <c r="U125" s="57" t="s">
        <v>147</v>
      </c>
      <c r="V125" s="57"/>
      <c r="W125" s="172" t="s">
        <v>825</v>
      </c>
      <c r="X125" s="57" t="s">
        <v>1123</v>
      </c>
      <c r="Y125" s="165"/>
      <c r="Z125" s="57"/>
      <c r="AA125" s="57"/>
      <c r="AB125" s="57"/>
      <c r="AC125" s="57"/>
      <c r="AD125" s="123"/>
    </row>
    <row r="126" spans="1:30" ht="60" customHeight="1">
      <c r="A126" s="69">
        <v>41647</v>
      </c>
      <c r="B126" s="57" t="s">
        <v>442</v>
      </c>
      <c r="C126" s="70" t="s">
        <v>6</v>
      </c>
      <c r="D126" s="57"/>
      <c r="E126" s="57"/>
      <c r="F126" s="57" t="s">
        <v>489</v>
      </c>
      <c r="G126" s="57" t="s">
        <v>170</v>
      </c>
      <c r="H126" s="57">
        <v>1</v>
      </c>
      <c r="I126" s="57">
        <v>251</v>
      </c>
      <c r="J126" s="57" t="s">
        <v>609</v>
      </c>
      <c r="K126" s="77"/>
      <c r="L126" s="77"/>
      <c r="M126" s="77"/>
      <c r="N126" s="77"/>
      <c r="O126" s="77"/>
      <c r="P126" s="77"/>
      <c r="Q126" s="77" t="s">
        <v>833</v>
      </c>
      <c r="R126" s="227">
        <v>920</v>
      </c>
      <c r="S126" s="57"/>
      <c r="T126" s="57"/>
      <c r="U126" s="57" t="s">
        <v>147</v>
      </c>
      <c r="V126" s="57"/>
      <c r="W126" s="172" t="s">
        <v>825</v>
      </c>
      <c r="X126" s="57" t="s">
        <v>1123</v>
      </c>
      <c r="Y126" s="165"/>
      <c r="Z126" s="57"/>
      <c r="AA126" s="57"/>
      <c r="AB126" s="57"/>
      <c r="AC126" s="57"/>
      <c r="AD126" s="123"/>
    </row>
    <row r="127" spans="1:30" ht="120" customHeight="1">
      <c r="A127" s="69">
        <v>42839</v>
      </c>
      <c r="B127" s="57" t="s">
        <v>442</v>
      </c>
      <c r="C127" s="70" t="s">
        <v>6</v>
      </c>
      <c r="D127" s="57"/>
      <c r="E127" s="57" t="s">
        <v>1975</v>
      </c>
      <c r="F127" s="57" t="s">
        <v>1847</v>
      </c>
      <c r="G127" s="57" t="s">
        <v>170</v>
      </c>
      <c r="H127" s="57">
        <v>1</v>
      </c>
      <c r="I127" s="57">
        <v>60</v>
      </c>
      <c r="J127" s="57"/>
      <c r="K127" s="77"/>
      <c r="L127" s="77"/>
      <c r="M127" s="77"/>
      <c r="N127" s="77"/>
      <c r="O127" s="77" t="s">
        <v>516</v>
      </c>
      <c r="P127" s="77"/>
      <c r="Q127" s="77" t="s">
        <v>830</v>
      </c>
      <c r="R127" s="169">
        <v>307</v>
      </c>
      <c r="S127" s="57"/>
      <c r="T127" s="57"/>
      <c r="U127" s="57" t="s">
        <v>1848</v>
      </c>
      <c r="V127" s="57"/>
      <c r="W127" s="172"/>
      <c r="Y127" s="165"/>
      <c r="Z127" s="79"/>
      <c r="AA127" s="57"/>
      <c r="AB127" s="57"/>
      <c r="AC127" s="57"/>
      <c r="AD127" s="123"/>
    </row>
    <row r="128" spans="1:30" ht="120" customHeight="1">
      <c r="A128" s="69"/>
      <c r="B128" s="57" t="s">
        <v>442</v>
      </c>
      <c r="C128" s="57" t="s">
        <v>6</v>
      </c>
      <c r="D128" s="57"/>
      <c r="E128" s="57" t="s">
        <v>1845</v>
      </c>
      <c r="F128" s="57" t="s">
        <v>1846</v>
      </c>
      <c r="G128" s="57" t="s">
        <v>170</v>
      </c>
      <c r="H128" s="57">
        <v>1</v>
      </c>
      <c r="I128" s="57">
        <v>60</v>
      </c>
      <c r="J128" s="57" t="s">
        <v>608</v>
      </c>
      <c r="K128" s="57"/>
      <c r="L128" s="57"/>
      <c r="M128" s="57"/>
      <c r="N128" s="57"/>
      <c r="O128" s="57" t="s">
        <v>516</v>
      </c>
      <c r="P128" s="57"/>
      <c r="Q128" s="57" t="s">
        <v>830</v>
      </c>
      <c r="R128" s="217">
        <v>370</v>
      </c>
      <c r="S128" s="57"/>
      <c r="T128" s="57"/>
      <c r="U128" s="57"/>
      <c r="V128" s="57"/>
      <c r="W128" s="172"/>
      <c r="Y128" s="165"/>
      <c r="Z128" s="57"/>
      <c r="AA128" s="57"/>
      <c r="AB128" s="57"/>
      <c r="AC128" s="57"/>
      <c r="AD128" s="57"/>
    </row>
    <row r="129" spans="1:30" ht="120" customHeight="1">
      <c r="A129" s="69">
        <v>41512</v>
      </c>
      <c r="B129" s="57" t="s">
        <v>442</v>
      </c>
      <c r="C129" s="70" t="s">
        <v>6</v>
      </c>
      <c r="D129" s="57" t="s">
        <v>1329</v>
      </c>
      <c r="E129" s="57" t="s">
        <v>1093</v>
      </c>
      <c r="F129" s="57" t="s">
        <v>651</v>
      </c>
      <c r="G129" s="57" t="s">
        <v>338</v>
      </c>
      <c r="H129" s="57">
        <v>1</v>
      </c>
      <c r="I129" s="57">
        <v>400</v>
      </c>
      <c r="J129" s="57" t="s">
        <v>609</v>
      </c>
      <c r="K129" s="77">
        <v>108</v>
      </c>
      <c r="L129" s="77"/>
      <c r="M129" s="77"/>
      <c r="N129" s="77">
        <v>12570</v>
      </c>
      <c r="O129" s="77" t="s">
        <v>762</v>
      </c>
      <c r="P129" s="77" t="s">
        <v>1293</v>
      </c>
      <c r="Q129" s="77" t="s">
        <v>279</v>
      </c>
      <c r="R129" s="238">
        <v>621</v>
      </c>
      <c r="S129" s="57" t="s">
        <v>821</v>
      </c>
      <c r="T129" s="57" t="s">
        <v>578</v>
      </c>
      <c r="U129" s="58" t="s">
        <v>147</v>
      </c>
      <c r="V129" s="57"/>
      <c r="W129" s="172" t="s">
        <v>1330</v>
      </c>
      <c r="Y129" s="165" t="s">
        <v>1105</v>
      </c>
      <c r="Z129" s="57">
        <v>2009</v>
      </c>
      <c r="AA129" s="57">
        <v>2013</v>
      </c>
      <c r="AB129" s="57"/>
      <c r="AC129" s="57" t="s">
        <v>620</v>
      </c>
      <c r="AD129" s="123"/>
    </row>
    <row r="130" spans="1:30" ht="48" customHeight="1">
      <c r="A130" s="69">
        <v>41976</v>
      </c>
      <c r="B130" s="53" t="s">
        <v>442</v>
      </c>
      <c r="C130" s="70" t="s">
        <v>6</v>
      </c>
      <c r="D130" s="57"/>
      <c r="E130" s="57" t="s">
        <v>1864</v>
      </c>
      <c r="F130" s="57" t="s">
        <v>1770</v>
      </c>
      <c r="G130" s="57" t="s">
        <v>170</v>
      </c>
      <c r="H130" s="57"/>
      <c r="I130" s="57"/>
      <c r="J130" s="57"/>
      <c r="K130" s="77"/>
      <c r="L130" s="77"/>
      <c r="M130" s="77"/>
      <c r="N130" s="77"/>
      <c r="O130" s="77"/>
      <c r="P130" s="77"/>
      <c r="Q130" s="77" t="s">
        <v>279</v>
      </c>
      <c r="R130" s="227"/>
      <c r="S130" s="57" t="s">
        <v>26</v>
      </c>
      <c r="T130" s="57"/>
      <c r="U130" s="57" t="s">
        <v>1765</v>
      </c>
      <c r="V130" s="57">
        <v>8</v>
      </c>
      <c r="W130" s="172"/>
      <c r="Y130" s="165"/>
      <c r="Z130" s="57"/>
      <c r="AA130" s="57"/>
      <c r="AB130" s="57"/>
      <c r="AC130" s="57"/>
      <c r="AD130" s="123" t="s">
        <v>1771</v>
      </c>
    </row>
    <row r="131" spans="1:29" ht="108" customHeight="1">
      <c r="A131" s="69">
        <v>41967</v>
      </c>
      <c r="B131" s="57" t="s">
        <v>442</v>
      </c>
      <c r="C131" s="70" t="s">
        <v>6</v>
      </c>
      <c r="D131" s="57"/>
      <c r="E131" s="57" t="s">
        <v>1093</v>
      </c>
      <c r="F131" s="57" t="s">
        <v>1849</v>
      </c>
      <c r="G131" s="57" t="s">
        <v>170</v>
      </c>
      <c r="H131" s="57">
        <v>1</v>
      </c>
      <c r="I131" s="57">
        <v>400</v>
      </c>
      <c r="J131" s="57"/>
      <c r="K131" s="77"/>
      <c r="L131" s="77"/>
      <c r="M131" s="77"/>
      <c r="N131" s="77"/>
      <c r="O131" s="77" t="s">
        <v>762</v>
      </c>
      <c r="P131" s="77"/>
      <c r="Q131" s="77" t="s">
        <v>279</v>
      </c>
      <c r="R131" s="57"/>
      <c r="S131" s="57"/>
      <c r="T131" s="57"/>
      <c r="U131" s="57"/>
      <c r="V131" s="57"/>
      <c r="W131" s="172"/>
      <c r="Y131" s="165"/>
      <c r="Z131" s="79"/>
      <c r="AA131" s="57"/>
      <c r="AB131" s="57"/>
      <c r="AC131" s="57"/>
    </row>
    <row r="132" spans="1:30" ht="143.25" customHeight="1">
      <c r="A132" s="69">
        <v>42839</v>
      </c>
      <c r="B132" s="57" t="s">
        <v>442</v>
      </c>
      <c r="C132" s="70" t="s">
        <v>2162</v>
      </c>
      <c r="D132" s="57"/>
      <c r="E132" s="57" t="s">
        <v>2237</v>
      </c>
      <c r="F132" s="57" t="s">
        <v>403</v>
      </c>
      <c r="G132" s="57" t="s">
        <v>170</v>
      </c>
      <c r="H132" s="57">
        <v>1</v>
      </c>
      <c r="I132" s="57">
        <v>515</v>
      </c>
      <c r="J132" s="57" t="s">
        <v>609</v>
      </c>
      <c r="K132" s="77"/>
      <c r="L132" s="77"/>
      <c r="M132" s="77"/>
      <c r="N132" s="77"/>
      <c r="O132" s="77" t="s">
        <v>617</v>
      </c>
      <c r="P132" s="77"/>
      <c r="Q132" s="77" t="s">
        <v>1927</v>
      </c>
      <c r="R132" s="169">
        <v>1000</v>
      </c>
      <c r="S132" s="57"/>
      <c r="T132" s="53"/>
      <c r="U132" s="57" t="s">
        <v>1977</v>
      </c>
      <c r="V132" s="57">
        <v>3</v>
      </c>
      <c r="Y132" s="165"/>
      <c r="Z132" s="57"/>
      <c r="AA132" s="57"/>
      <c r="AB132" s="57"/>
      <c r="AC132" s="57" t="s">
        <v>478</v>
      </c>
      <c r="AD132" s="123"/>
    </row>
    <row r="133" spans="1:30" ht="48" customHeight="1">
      <c r="A133" s="69">
        <v>42815</v>
      </c>
      <c r="B133" s="57" t="s">
        <v>442</v>
      </c>
      <c r="C133" s="70" t="s">
        <v>1094</v>
      </c>
      <c r="D133" s="57"/>
      <c r="E133" s="57" t="s">
        <v>1976</v>
      </c>
      <c r="F133" s="57" t="s">
        <v>402</v>
      </c>
      <c r="G133" s="57" t="s">
        <v>170</v>
      </c>
      <c r="H133" s="57">
        <v>1</v>
      </c>
      <c r="I133" s="57">
        <v>238</v>
      </c>
      <c r="J133" s="57" t="s">
        <v>609</v>
      </c>
      <c r="K133" s="77"/>
      <c r="L133" s="77"/>
      <c r="M133" s="77"/>
      <c r="N133" s="77"/>
      <c r="O133" s="77"/>
      <c r="P133" s="77"/>
      <c r="Q133" s="77" t="s">
        <v>1891</v>
      </c>
      <c r="R133" s="169">
        <v>526</v>
      </c>
      <c r="S133" s="57" t="s">
        <v>1207</v>
      </c>
      <c r="T133" s="57"/>
      <c r="U133" s="57" t="s">
        <v>686</v>
      </c>
      <c r="V133" s="57"/>
      <c r="W133" s="172"/>
      <c r="Y133" s="165"/>
      <c r="Z133" s="79">
        <v>41000</v>
      </c>
      <c r="AA133" s="57">
        <v>2015</v>
      </c>
      <c r="AB133" s="57"/>
      <c r="AC133" s="57" t="s">
        <v>477</v>
      </c>
      <c r="AD133" s="123"/>
    </row>
    <row r="134" spans="1:30" ht="143.25" customHeight="1">
      <c r="A134" s="69">
        <v>42815</v>
      </c>
      <c r="B134" s="57" t="s">
        <v>546</v>
      </c>
      <c r="C134" s="70" t="s">
        <v>1077</v>
      </c>
      <c r="D134" s="53"/>
      <c r="E134" s="53" t="s">
        <v>1978</v>
      </c>
      <c r="F134" s="57" t="s">
        <v>398</v>
      </c>
      <c r="G134" s="57" t="s">
        <v>170</v>
      </c>
      <c r="H134" s="57">
        <v>1</v>
      </c>
      <c r="I134" s="57">
        <v>165</v>
      </c>
      <c r="J134" s="57" t="s">
        <v>609</v>
      </c>
      <c r="K134" s="77"/>
      <c r="L134" s="77"/>
      <c r="M134" s="77"/>
      <c r="N134" s="77"/>
      <c r="O134" s="77" t="s">
        <v>762</v>
      </c>
      <c r="P134" s="77"/>
      <c r="Q134" s="77" t="s">
        <v>764</v>
      </c>
      <c r="R134" s="232">
        <v>840</v>
      </c>
      <c r="S134" s="57" t="s">
        <v>1512</v>
      </c>
      <c r="T134" s="53" t="s">
        <v>1181</v>
      </c>
      <c r="U134" s="57"/>
      <c r="V134" s="57"/>
      <c r="W134" s="299" t="s">
        <v>1179</v>
      </c>
      <c r="Y134" s="57"/>
      <c r="Z134" s="57">
        <v>2013</v>
      </c>
      <c r="AA134" s="57"/>
      <c r="AB134" s="57"/>
      <c r="AC134" s="57"/>
      <c r="AD134" s="123" t="s">
        <v>1810</v>
      </c>
    </row>
    <row r="135" spans="1:30" ht="48" customHeight="1">
      <c r="A135" s="69">
        <v>42832</v>
      </c>
      <c r="B135" s="57" t="s">
        <v>546</v>
      </c>
      <c r="C135" s="70" t="s">
        <v>2161</v>
      </c>
      <c r="D135" s="57" t="s">
        <v>1606</v>
      </c>
      <c r="E135" s="57" t="s">
        <v>1979</v>
      </c>
      <c r="F135" s="57" t="s">
        <v>935</v>
      </c>
      <c r="G135" s="57" t="s">
        <v>170</v>
      </c>
      <c r="H135" s="57">
        <v>1</v>
      </c>
      <c r="I135" s="57">
        <v>104</v>
      </c>
      <c r="J135" s="57" t="s">
        <v>609</v>
      </c>
      <c r="K135" s="77">
        <v>55</v>
      </c>
      <c r="L135" s="77"/>
      <c r="M135" s="77"/>
      <c r="N135" s="77">
        <v>1321</v>
      </c>
      <c r="O135" s="77" t="s">
        <v>762</v>
      </c>
      <c r="P135" s="77" t="s">
        <v>1293</v>
      </c>
      <c r="Q135" s="77" t="s">
        <v>1980</v>
      </c>
      <c r="R135" s="227">
        <v>350</v>
      </c>
      <c r="S135" s="57" t="s">
        <v>1125</v>
      </c>
      <c r="T135" s="57" t="s">
        <v>1817</v>
      </c>
      <c r="U135" s="57" t="s">
        <v>147</v>
      </c>
      <c r="V135" s="57">
        <v>11</v>
      </c>
      <c r="W135" s="57"/>
      <c r="Y135" s="57"/>
      <c r="Z135" s="57">
        <v>2011</v>
      </c>
      <c r="AA135" s="79">
        <v>41548</v>
      </c>
      <c r="AB135" s="57">
        <v>2014</v>
      </c>
      <c r="AC135" s="57" t="s">
        <v>1818</v>
      </c>
      <c r="AD135" s="154" t="s">
        <v>1819</v>
      </c>
    </row>
    <row r="136" spans="1:30" ht="99" customHeight="1">
      <c r="A136" s="69">
        <v>42839</v>
      </c>
      <c r="B136" s="57" t="s">
        <v>546</v>
      </c>
      <c r="C136" s="70" t="s">
        <v>934</v>
      </c>
      <c r="D136" s="57"/>
      <c r="E136" s="57" t="s">
        <v>2238</v>
      </c>
      <c r="F136" s="57" t="s">
        <v>935</v>
      </c>
      <c r="G136" s="57" t="s">
        <v>170</v>
      </c>
      <c r="H136" s="57">
        <v>1</v>
      </c>
      <c r="I136" s="57">
        <v>150</v>
      </c>
      <c r="J136" s="57" t="s">
        <v>609</v>
      </c>
      <c r="K136" s="77"/>
      <c r="L136" s="77"/>
      <c r="M136" s="77"/>
      <c r="N136" s="77"/>
      <c r="O136" s="77"/>
      <c r="P136" s="77"/>
      <c r="Q136" s="77" t="s">
        <v>830</v>
      </c>
      <c r="R136" s="227"/>
      <c r="S136" s="57"/>
      <c r="T136" s="57"/>
      <c r="U136" s="57" t="s">
        <v>147</v>
      </c>
      <c r="V136" s="57"/>
      <c r="W136" s="57"/>
      <c r="Y136" s="57"/>
      <c r="Z136" s="57"/>
      <c r="AA136" s="57"/>
      <c r="AB136" s="57"/>
      <c r="AC136" s="57" t="s">
        <v>369</v>
      </c>
      <c r="AD136" s="285" t="s">
        <v>2239</v>
      </c>
    </row>
    <row r="137" spans="1:30" ht="84" customHeight="1">
      <c r="A137" s="69">
        <v>42839</v>
      </c>
      <c r="B137" s="57" t="s">
        <v>546</v>
      </c>
      <c r="C137" s="70" t="s">
        <v>934</v>
      </c>
      <c r="D137" s="57"/>
      <c r="E137" s="57" t="s">
        <v>1981</v>
      </c>
      <c r="F137" s="57" t="s">
        <v>935</v>
      </c>
      <c r="G137" s="57" t="s">
        <v>170</v>
      </c>
      <c r="H137" s="57">
        <v>1</v>
      </c>
      <c r="I137" s="57">
        <v>270</v>
      </c>
      <c r="J137" s="57" t="s">
        <v>609</v>
      </c>
      <c r="K137" s="77"/>
      <c r="L137" s="77"/>
      <c r="M137" s="77"/>
      <c r="N137" s="77"/>
      <c r="O137" s="77"/>
      <c r="P137" s="77"/>
      <c r="Q137" s="77" t="s">
        <v>830</v>
      </c>
      <c r="R137" s="227"/>
      <c r="S137" s="57"/>
      <c r="T137" s="57"/>
      <c r="U137" s="57" t="s">
        <v>147</v>
      </c>
      <c r="V137" s="57"/>
      <c r="W137" s="172"/>
      <c r="Y137" s="165"/>
      <c r="Z137" s="57"/>
      <c r="AA137" s="57"/>
      <c r="AB137" s="57"/>
      <c r="AC137" s="57" t="s">
        <v>369</v>
      </c>
      <c r="AD137" s="277" t="s">
        <v>2240</v>
      </c>
    </row>
    <row r="138" spans="1:30" ht="156" customHeight="1">
      <c r="A138" s="69">
        <v>42839</v>
      </c>
      <c r="B138" s="57" t="s">
        <v>566</v>
      </c>
      <c r="C138" s="70" t="s">
        <v>593</v>
      </c>
      <c r="D138" s="57" t="s">
        <v>1773</v>
      </c>
      <c r="E138" s="57" t="s">
        <v>2241</v>
      </c>
      <c r="F138" s="110"/>
      <c r="G138" s="110"/>
      <c r="H138" s="110">
        <v>1</v>
      </c>
      <c r="I138" s="110">
        <v>92</v>
      </c>
      <c r="J138" s="110"/>
      <c r="K138" s="77" t="s">
        <v>1774</v>
      </c>
      <c r="L138" s="77"/>
      <c r="M138" s="77"/>
      <c r="N138" s="77"/>
      <c r="O138" s="77"/>
      <c r="P138" s="77"/>
      <c r="Q138" s="77" t="s">
        <v>830</v>
      </c>
      <c r="R138" s="227"/>
      <c r="S138" s="57"/>
      <c r="T138" s="76"/>
      <c r="U138" s="57" t="s">
        <v>1765</v>
      </c>
      <c r="V138" s="57"/>
      <c r="W138" s="172"/>
      <c r="Y138" s="165"/>
      <c r="Z138" s="57"/>
      <c r="AA138" s="57"/>
      <c r="AB138" s="57"/>
      <c r="AC138" s="57" t="s">
        <v>1775</v>
      </c>
      <c r="AD138" s="123"/>
    </row>
    <row r="139" spans="1:30" ht="156" customHeight="1">
      <c r="A139" s="69">
        <v>42832</v>
      </c>
      <c r="B139" s="57" t="s">
        <v>566</v>
      </c>
      <c r="C139" s="70" t="s">
        <v>2160</v>
      </c>
      <c r="D139" s="57" t="s">
        <v>1163</v>
      </c>
      <c r="E139" s="57" t="s">
        <v>1984</v>
      </c>
      <c r="F139" s="75" t="s">
        <v>1772</v>
      </c>
      <c r="G139" s="75" t="s">
        <v>170</v>
      </c>
      <c r="H139" s="75">
        <v>1</v>
      </c>
      <c r="I139" s="57">
        <v>145</v>
      </c>
      <c r="J139" s="57"/>
      <c r="K139" s="77"/>
      <c r="L139" s="77">
        <v>140</v>
      </c>
      <c r="M139" s="77"/>
      <c r="N139" s="77">
        <v>1370</v>
      </c>
      <c r="O139" s="77"/>
      <c r="P139" s="77"/>
      <c r="Q139" s="77" t="s">
        <v>830</v>
      </c>
      <c r="R139" s="235"/>
      <c r="S139" s="57" t="s">
        <v>1985</v>
      </c>
      <c r="T139" s="57"/>
      <c r="U139" s="57"/>
      <c r="V139" s="57"/>
      <c r="W139" s="57"/>
      <c r="Y139" s="57"/>
      <c r="Z139" s="57"/>
      <c r="AA139" s="57"/>
      <c r="AB139" s="57"/>
      <c r="AC139" s="77" t="s">
        <v>1776</v>
      </c>
      <c r="AD139" s="123" t="s">
        <v>1753</v>
      </c>
    </row>
    <row r="140" spans="1:30" ht="36" customHeight="1">
      <c r="A140" s="69">
        <v>41964</v>
      </c>
      <c r="B140" s="57" t="s">
        <v>566</v>
      </c>
      <c r="C140" s="70" t="s">
        <v>593</v>
      </c>
      <c r="D140" s="57" t="s">
        <v>613</v>
      </c>
      <c r="E140" s="57" t="s">
        <v>491</v>
      </c>
      <c r="F140" s="57" t="s">
        <v>612</v>
      </c>
      <c r="G140" s="57" t="s">
        <v>170</v>
      </c>
      <c r="H140" s="57">
        <v>1</v>
      </c>
      <c r="I140" s="57" t="s">
        <v>1427</v>
      </c>
      <c r="J140" s="57" t="s">
        <v>609</v>
      </c>
      <c r="K140" s="77"/>
      <c r="L140" s="77"/>
      <c r="M140" s="77"/>
      <c r="N140" s="77"/>
      <c r="O140" s="77"/>
      <c r="P140" s="77"/>
      <c r="Q140" s="77" t="s">
        <v>279</v>
      </c>
      <c r="R140" s="227">
        <v>247</v>
      </c>
      <c r="S140" s="107" t="s">
        <v>711</v>
      </c>
      <c r="T140" s="53" t="s">
        <v>656</v>
      </c>
      <c r="U140" s="57" t="s">
        <v>188</v>
      </c>
      <c r="V140" s="57">
        <v>16</v>
      </c>
      <c r="W140" s="172" t="s">
        <v>147</v>
      </c>
      <c r="X140" s="57" t="s">
        <v>1076</v>
      </c>
      <c r="Y140" s="165"/>
      <c r="Z140" s="57"/>
      <c r="AA140" s="57"/>
      <c r="AB140" s="57"/>
      <c r="AC140" s="57"/>
      <c r="AD140" s="123"/>
    </row>
    <row r="141" spans="1:30" ht="48" customHeight="1">
      <c r="A141" s="120">
        <v>42844</v>
      </c>
      <c r="B141" s="126" t="s">
        <v>566</v>
      </c>
      <c r="C141" s="125" t="s">
        <v>593</v>
      </c>
      <c r="D141" s="126"/>
      <c r="E141" s="126" t="s">
        <v>1982</v>
      </c>
      <c r="F141" s="126" t="s">
        <v>484</v>
      </c>
      <c r="G141" s="126" t="s">
        <v>170</v>
      </c>
      <c r="H141" s="126">
        <v>1</v>
      </c>
      <c r="I141" s="126">
        <v>110</v>
      </c>
      <c r="J141" s="126" t="s">
        <v>609</v>
      </c>
      <c r="K141" s="127">
        <v>110</v>
      </c>
      <c r="L141" s="127"/>
      <c r="M141" s="127"/>
      <c r="N141" s="127"/>
      <c r="O141" s="127" t="s">
        <v>762</v>
      </c>
      <c r="P141" s="127" t="s">
        <v>1293</v>
      </c>
      <c r="Q141" s="127" t="s">
        <v>2312</v>
      </c>
      <c r="R141" s="282">
        <v>245</v>
      </c>
      <c r="S141" s="126" t="s">
        <v>1458</v>
      </c>
      <c r="T141" s="126" t="s">
        <v>1457</v>
      </c>
      <c r="U141" s="126" t="s">
        <v>147</v>
      </c>
      <c r="V141" s="126"/>
      <c r="W141" s="177"/>
      <c r="Y141" s="126"/>
      <c r="Z141" s="126">
        <v>2007</v>
      </c>
      <c r="AA141" s="126">
        <v>2014</v>
      </c>
      <c r="AB141" s="126"/>
      <c r="AC141" s="126"/>
      <c r="AD141" s="162"/>
    </row>
    <row r="142" spans="1:30" ht="120" customHeight="1">
      <c r="A142" s="117">
        <v>42815</v>
      </c>
      <c r="B142" s="107" t="s">
        <v>394</v>
      </c>
      <c r="C142" s="118" t="s">
        <v>1113</v>
      </c>
      <c r="D142" s="107"/>
      <c r="E142" s="107" t="s">
        <v>1986</v>
      </c>
      <c r="F142" s="107"/>
      <c r="G142" s="107" t="s">
        <v>170</v>
      </c>
      <c r="H142" s="107">
        <v>1</v>
      </c>
      <c r="I142" s="107">
        <v>108</v>
      </c>
      <c r="J142" s="107" t="s">
        <v>609</v>
      </c>
      <c r="K142" s="119"/>
      <c r="L142" s="119"/>
      <c r="M142" s="119"/>
      <c r="N142" s="119"/>
      <c r="O142" s="119" t="s">
        <v>617</v>
      </c>
      <c r="P142" s="119"/>
      <c r="Q142" s="119" t="s">
        <v>833</v>
      </c>
      <c r="R142" s="229">
        <v>1500</v>
      </c>
      <c r="S142" s="107"/>
      <c r="T142" s="107" t="s">
        <v>622</v>
      </c>
      <c r="U142" s="107" t="s">
        <v>147</v>
      </c>
      <c r="V142" s="107"/>
      <c r="W142" s="176"/>
      <c r="Y142" s="181"/>
      <c r="Z142" s="107"/>
      <c r="AA142" s="107"/>
      <c r="AB142" s="107"/>
      <c r="AC142" s="107"/>
      <c r="AD142" s="306" t="s">
        <v>1987</v>
      </c>
    </row>
    <row r="143" spans="1:30" ht="192" customHeight="1">
      <c r="A143" s="69">
        <v>42839</v>
      </c>
      <c r="B143" s="57" t="s">
        <v>394</v>
      </c>
      <c r="C143" s="70" t="s">
        <v>1113</v>
      </c>
      <c r="D143" s="57" t="s">
        <v>2307</v>
      </c>
      <c r="E143" s="57"/>
      <c r="F143" s="57"/>
      <c r="G143" s="57" t="s">
        <v>170</v>
      </c>
      <c r="H143" s="57">
        <v>1</v>
      </c>
      <c r="I143" s="57">
        <v>450</v>
      </c>
      <c r="J143" s="57" t="s">
        <v>609</v>
      </c>
      <c r="K143" s="56"/>
      <c r="L143" s="56"/>
      <c r="M143" s="56"/>
      <c r="N143" s="56"/>
      <c r="O143" s="57" t="s">
        <v>762</v>
      </c>
      <c r="P143" s="56" t="s">
        <v>2177</v>
      </c>
      <c r="Q143" s="77" t="s">
        <v>2176</v>
      </c>
      <c r="R143" s="227"/>
      <c r="S143" s="57"/>
      <c r="T143" s="76" t="s">
        <v>2178</v>
      </c>
      <c r="U143" s="57"/>
      <c r="V143" s="57"/>
      <c r="W143" s="172"/>
      <c r="Y143" s="165"/>
      <c r="Z143" s="57"/>
      <c r="AA143" s="57"/>
      <c r="AB143" s="57"/>
      <c r="AC143" s="57"/>
      <c r="AD143" s="123"/>
    </row>
    <row r="144" spans="1:30" ht="153" customHeight="1">
      <c r="A144" s="69">
        <v>41940</v>
      </c>
      <c r="B144" s="57" t="s">
        <v>394</v>
      </c>
      <c r="C144" s="70" t="s">
        <v>1113</v>
      </c>
      <c r="D144" s="57" t="s">
        <v>1339</v>
      </c>
      <c r="E144" s="57" t="s">
        <v>234</v>
      </c>
      <c r="F144" s="57" t="s">
        <v>235</v>
      </c>
      <c r="G144" s="57" t="s">
        <v>170</v>
      </c>
      <c r="H144" s="57">
        <v>1</v>
      </c>
      <c r="I144" s="57">
        <v>18</v>
      </c>
      <c r="J144" s="57" t="s">
        <v>610</v>
      </c>
      <c r="K144" s="77">
        <v>109</v>
      </c>
      <c r="L144" s="77"/>
      <c r="M144" s="77"/>
      <c r="N144" s="77">
        <v>0.56</v>
      </c>
      <c r="O144" s="77" t="s">
        <v>762</v>
      </c>
      <c r="P144" s="77" t="s">
        <v>1293</v>
      </c>
      <c r="Q144" s="77" t="s">
        <v>279</v>
      </c>
      <c r="R144" s="169">
        <v>165</v>
      </c>
      <c r="S144" s="57" t="s">
        <v>1125</v>
      </c>
      <c r="T144" s="57" t="s">
        <v>1459</v>
      </c>
      <c r="U144" s="57" t="s">
        <v>147</v>
      </c>
      <c r="V144" s="57"/>
      <c r="W144" s="172" t="s">
        <v>1340</v>
      </c>
      <c r="Y144" s="165"/>
      <c r="Z144" s="57">
        <v>2002</v>
      </c>
      <c r="AA144" s="57">
        <v>2006</v>
      </c>
      <c r="AB144" s="57"/>
      <c r="AC144" s="57"/>
      <c r="AD144" s="123"/>
    </row>
    <row r="145" spans="1:30" ht="96" customHeight="1">
      <c r="A145" s="69">
        <v>41512</v>
      </c>
      <c r="B145" s="57" t="s">
        <v>394</v>
      </c>
      <c r="C145" s="70" t="s">
        <v>1113</v>
      </c>
      <c r="D145" s="57" t="s">
        <v>1335</v>
      </c>
      <c r="E145" s="57" t="s">
        <v>1338</v>
      </c>
      <c r="F145" s="57" t="s">
        <v>1337</v>
      </c>
      <c r="G145" s="57" t="s">
        <v>170</v>
      </c>
      <c r="H145" s="57">
        <v>1</v>
      </c>
      <c r="I145" s="57">
        <v>100</v>
      </c>
      <c r="J145" s="57" t="s">
        <v>609</v>
      </c>
      <c r="K145" s="77">
        <v>75</v>
      </c>
      <c r="L145" s="77"/>
      <c r="M145" s="77"/>
      <c r="N145" s="77">
        <v>440</v>
      </c>
      <c r="O145" s="77"/>
      <c r="P145" s="77"/>
      <c r="Q145" s="77" t="s">
        <v>279</v>
      </c>
      <c r="R145" s="217"/>
      <c r="T145" s="57"/>
      <c r="U145" s="57" t="s">
        <v>816</v>
      </c>
      <c r="V145" s="57"/>
      <c r="W145" s="172" t="s">
        <v>1336</v>
      </c>
      <c r="Y145" s="165"/>
      <c r="Z145" s="57">
        <v>2002</v>
      </c>
      <c r="AA145" s="57">
        <v>2007</v>
      </c>
      <c r="AB145" s="57"/>
      <c r="AC145" s="57"/>
      <c r="AD145" s="123"/>
    </row>
    <row r="146" spans="1:30" ht="63.75" customHeight="1">
      <c r="A146" s="117">
        <v>42494</v>
      </c>
      <c r="B146" s="107" t="s">
        <v>432</v>
      </c>
      <c r="C146" s="107" t="s">
        <v>1885</v>
      </c>
      <c r="D146" s="107"/>
      <c r="E146" s="107"/>
      <c r="F146" s="107"/>
      <c r="G146" s="107" t="s">
        <v>170</v>
      </c>
      <c r="H146" s="107">
        <v>1</v>
      </c>
      <c r="I146" s="107">
        <v>340</v>
      </c>
      <c r="J146" s="107" t="s">
        <v>609</v>
      </c>
      <c r="K146" s="107"/>
      <c r="L146" s="107"/>
      <c r="M146" s="107"/>
      <c r="N146" s="107"/>
      <c r="O146" s="107" t="s">
        <v>762</v>
      </c>
      <c r="P146" s="107" t="s">
        <v>1297</v>
      </c>
      <c r="Q146" s="107" t="s">
        <v>830</v>
      </c>
      <c r="R146" s="228">
        <v>443.6</v>
      </c>
      <c r="S146" s="107"/>
      <c r="T146" s="107" t="s">
        <v>1886</v>
      </c>
      <c r="U146" s="107"/>
      <c r="V146" s="107"/>
      <c r="W146" s="176" t="s">
        <v>1887</v>
      </c>
      <c r="Y146" s="181"/>
      <c r="Z146" s="107">
        <v>2016</v>
      </c>
      <c r="AA146" s="107">
        <v>2020</v>
      </c>
      <c r="AB146" s="107" t="s">
        <v>1888</v>
      </c>
      <c r="AC146" s="107"/>
      <c r="AD146" s="107"/>
    </row>
    <row r="147" spans="1:30" ht="36" customHeight="1">
      <c r="A147" s="69">
        <v>42811</v>
      </c>
      <c r="B147" s="57" t="s">
        <v>442</v>
      </c>
      <c r="C147" s="70" t="s">
        <v>1261</v>
      </c>
      <c r="D147" s="57" t="s">
        <v>1460</v>
      </c>
      <c r="E147" s="57" t="s">
        <v>1124</v>
      </c>
      <c r="F147" s="57"/>
      <c r="G147" s="57" t="s">
        <v>170</v>
      </c>
      <c r="H147" s="57">
        <v>1</v>
      </c>
      <c r="I147" s="53">
        <v>275</v>
      </c>
      <c r="J147" s="53" t="s">
        <v>609</v>
      </c>
      <c r="K147" s="77"/>
      <c r="L147" s="77"/>
      <c r="M147" s="77"/>
      <c r="N147" s="77"/>
      <c r="O147" s="77" t="s">
        <v>762</v>
      </c>
      <c r="P147" s="77" t="s">
        <v>1293</v>
      </c>
      <c r="Q147" s="77" t="s">
        <v>1901</v>
      </c>
      <c r="R147" s="227">
        <v>556</v>
      </c>
      <c r="S147" s="57" t="s">
        <v>1125</v>
      </c>
      <c r="T147" s="57"/>
      <c r="U147" s="57" t="s">
        <v>147</v>
      </c>
      <c r="V147" s="57"/>
      <c r="W147" s="172"/>
      <c r="Y147" s="165"/>
      <c r="Z147" s="79">
        <v>41306</v>
      </c>
      <c r="AA147" s="79">
        <v>43070</v>
      </c>
      <c r="AB147" s="57"/>
      <c r="AC147" s="57" t="s">
        <v>1359</v>
      </c>
      <c r="AD147" s="157" t="s">
        <v>1073</v>
      </c>
    </row>
    <row r="148" spans="1:30" ht="60" customHeight="1">
      <c r="A148" s="69">
        <v>42839</v>
      </c>
      <c r="B148" s="57" t="s">
        <v>331</v>
      </c>
      <c r="C148" s="70" t="s">
        <v>141</v>
      </c>
      <c r="D148" s="57" t="s">
        <v>1401</v>
      </c>
      <c r="E148" s="57" t="s">
        <v>1988</v>
      </c>
      <c r="F148" s="57" t="s">
        <v>38</v>
      </c>
      <c r="G148" s="57" t="s">
        <v>170</v>
      </c>
      <c r="H148" s="57">
        <v>1</v>
      </c>
      <c r="I148" s="57" t="s">
        <v>1621</v>
      </c>
      <c r="J148" s="57" t="s">
        <v>609</v>
      </c>
      <c r="K148" s="77"/>
      <c r="L148" s="77"/>
      <c r="M148" s="77"/>
      <c r="N148" s="77"/>
      <c r="O148" s="77"/>
      <c r="P148" s="77"/>
      <c r="Q148" s="77" t="s">
        <v>830</v>
      </c>
      <c r="R148" s="227">
        <v>728</v>
      </c>
      <c r="S148" s="57"/>
      <c r="T148" s="57" t="s">
        <v>39</v>
      </c>
      <c r="U148" s="57" t="s">
        <v>816</v>
      </c>
      <c r="V148" s="57"/>
      <c r="W148" s="172"/>
      <c r="X148" s="57" t="s">
        <v>39</v>
      </c>
      <c r="Y148" s="165"/>
      <c r="Z148" s="57"/>
      <c r="AA148" s="57"/>
      <c r="AB148" s="57"/>
      <c r="AC148" s="57"/>
      <c r="AD148" s="57" t="s">
        <v>2242</v>
      </c>
    </row>
    <row r="149" spans="1:30" ht="180" customHeight="1">
      <c r="A149" s="120">
        <v>42839</v>
      </c>
      <c r="B149" s="126" t="s">
        <v>331</v>
      </c>
      <c r="C149" s="125" t="s">
        <v>141</v>
      </c>
      <c r="D149" s="126" t="s">
        <v>1405</v>
      </c>
      <c r="E149" s="126" t="s">
        <v>2243</v>
      </c>
      <c r="F149" s="126" t="s">
        <v>1403</v>
      </c>
      <c r="G149" s="126" t="s">
        <v>1402</v>
      </c>
      <c r="H149" s="126">
        <v>1</v>
      </c>
      <c r="I149" s="126">
        <v>21</v>
      </c>
      <c r="J149" s="126" t="s">
        <v>610</v>
      </c>
      <c r="K149" s="127"/>
      <c r="L149" s="127"/>
      <c r="M149" s="127"/>
      <c r="N149" s="127"/>
      <c r="O149" s="127" t="s">
        <v>617</v>
      </c>
      <c r="P149" s="127"/>
      <c r="Q149" s="127" t="s">
        <v>830</v>
      </c>
      <c r="R149" s="282">
        <v>6</v>
      </c>
      <c r="S149" s="126" t="s">
        <v>1396</v>
      </c>
      <c r="T149" s="126"/>
      <c r="U149" s="126"/>
      <c r="V149" s="126"/>
      <c r="W149" s="177"/>
      <c r="Y149" s="126"/>
      <c r="Z149" s="126">
        <v>2011</v>
      </c>
      <c r="AA149" s="126">
        <v>2013</v>
      </c>
      <c r="AB149" s="126"/>
      <c r="AC149" s="126"/>
      <c r="AD149" s="303" t="s">
        <v>2244</v>
      </c>
    </row>
    <row r="150" spans="1:30" ht="127.5">
      <c r="A150" s="69">
        <v>41446</v>
      </c>
      <c r="B150" s="57" t="s">
        <v>331</v>
      </c>
      <c r="C150" s="70" t="s">
        <v>141</v>
      </c>
      <c r="D150" s="57" t="s">
        <v>1401</v>
      </c>
      <c r="E150" s="57" t="s">
        <v>386</v>
      </c>
      <c r="F150" s="57" t="s">
        <v>387</v>
      </c>
      <c r="G150" s="57" t="s">
        <v>170</v>
      </c>
      <c r="H150" s="57">
        <v>1</v>
      </c>
      <c r="I150" s="57" t="s">
        <v>1579</v>
      </c>
      <c r="J150" s="57" t="s">
        <v>609</v>
      </c>
      <c r="K150" s="77">
        <v>94</v>
      </c>
      <c r="L150" s="77"/>
      <c r="M150" s="77">
        <v>10</v>
      </c>
      <c r="N150" s="77">
        <v>198</v>
      </c>
      <c r="O150" s="77" t="s">
        <v>762</v>
      </c>
      <c r="P150" s="77"/>
      <c r="Q150" s="77" t="s">
        <v>279</v>
      </c>
      <c r="R150" s="227">
        <v>360</v>
      </c>
      <c r="S150" s="172" t="s">
        <v>1408</v>
      </c>
      <c r="T150" s="57" t="s">
        <v>777</v>
      </c>
      <c r="U150" s="57" t="s">
        <v>686</v>
      </c>
      <c r="V150" s="57">
        <v>10</v>
      </c>
      <c r="W150" s="172" t="s">
        <v>147</v>
      </c>
      <c r="Y150" s="165"/>
      <c r="Z150" s="57">
        <v>2009</v>
      </c>
      <c r="AA150" s="57">
        <v>2012</v>
      </c>
      <c r="AB150" s="57"/>
      <c r="AC150" s="57"/>
      <c r="AD150" s="157" t="s">
        <v>2</v>
      </c>
    </row>
    <row r="151" spans="1:29" ht="84" customHeight="1">
      <c r="A151" s="69">
        <v>42839</v>
      </c>
      <c r="B151" s="57" t="s">
        <v>442</v>
      </c>
      <c r="C151" s="70" t="s">
        <v>388</v>
      </c>
      <c r="D151" s="57" t="s">
        <v>1341</v>
      </c>
      <c r="E151" s="57" t="s">
        <v>2245</v>
      </c>
      <c r="F151" s="57" t="s">
        <v>1342</v>
      </c>
      <c r="G151" s="57" t="s">
        <v>170</v>
      </c>
      <c r="H151" s="57">
        <v>1</v>
      </c>
      <c r="I151" s="57">
        <v>20</v>
      </c>
      <c r="J151" s="57" t="s">
        <v>608</v>
      </c>
      <c r="K151" s="77"/>
      <c r="L151" s="77"/>
      <c r="M151" s="77"/>
      <c r="N151" s="77"/>
      <c r="O151" s="77"/>
      <c r="P151" s="77"/>
      <c r="Q151" s="77" t="s">
        <v>833</v>
      </c>
      <c r="R151" s="217"/>
      <c r="S151" s="57" t="s">
        <v>300</v>
      </c>
      <c r="T151" s="57" t="s">
        <v>1135</v>
      </c>
      <c r="U151" s="57" t="s">
        <v>147</v>
      </c>
      <c r="V151" s="57">
        <v>13</v>
      </c>
      <c r="W151" s="172" t="s">
        <v>301</v>
      </c>
      <c r="Y151" s="165"/>
      <c r="Z151" s="57"/>
      <c r="AA151" s="57"/>
      <c r="AB151" s="57"/>
      <c r="AC151" s="57"/>
    </row>
    <row r="152" spans="1:30" ht="97.5" customHeight="1">
      <c r="A152" s="69">
        <v>42839</v>
      </c>
      <c r="B152" s="57" t="s">
        <v>442</v>
      </c>
      <c r="C152" s="70" t="s">
        <v>2058</v>
      </c>
      <c r="D152" s="57"/>
      <c r="E152" s="241" t="s">
        <v>1990</v>
      </c>
      <c r="F152" s="57" t="s">
        <v>858</v>
      </c>
      <c r="G152" s="57" t="s">
        <v>859</v>
      </c>
      <c r="H152" s="57">
        <v>1</v>
      </c>
      <c r="I152" s="57" t="s">
        <v>777</v>
      </c>
      <c r="J152" s="57" t="s">
        <v>609</v>
      </c>
      <c r="K152" s="77"/>
      <c r="L152" s="77"/>
      <c r="M152" s="77"/>
      <c r="N152" s="77"/>
      <c r="O152" s="77"/>
      <c r="P152" s="77"/>
      <c r="Q152" s="77" t="s">
        <v>830</v>
      </c>
      <c r="R152" s="227">
        <v>74</v>
      </c>
      <c r="S152" s="57" t="s">
        <v>1991</v>
      </c>
      <c r="T152" s="57"/>
      <c r="U152" s="57"/>
      <c r="V152" s="57"/>
      <c r="W152" s="172" t="s">
        <v>860</v>
      </c>
      <c r="Y152" s="165"/>
      <c r="Z152" s="57"/>
      <c r="AA152" s="57"/>
      <c r="AB152" s="57"/>
      <c r="AC152" s="57" t="s">
        <v>861</v>
      </c>
      <c r="AD152" s="123"/>
    </row>
    <row r="153" spans="1:30" ht="76.5" customHeight="1">
      <c r="A153" s="69">
        <v>42815</v>
      </c>
      <c r="B153" s="57" t="s">
        <v>442</v>
      </c>
      <c r="C153" s="70" t="s">
        <v>388</v>
      </c>
      <c r="D153" s="57"/>
      <c r="E153" s="57" t="s">
        <v>1989</v>
      </c>
      <c r="F153" s="57" t="s">
        <v>219</v>
      </c>
      <c r="G153" s="57" t="s">
        <v>170</v>
      </c>
      <c r="H153" s="57">
        <v>1</v>
      </c>
      <c r="I153" s="57" t="s">
        <v>777</v>
      </c>
      <c r="J153" s="57"/>
      <c r="K153" s="77"/>
      <c r="L153" s="77"/>
      <c r="M153" s="77"/>
      <c r="N153" s="77"/>
      <c r="O153" s="77"/>
      <c r="P153" s="77"/>
      <c r="Q153" s="77" t="s">
        <v>1891</v>
      </c>
      <c r="R153" s="217"/>
      <c r="S153" s="57"/>
      <c r="T153" s="57"/>
      <c r="U153" s="57" t="s">
        <v>147</v>
      </c>
      <c r="V153" s="57"/>
      <c r="W153" s="172"/>
      <c r="Y153" s="165"/>
      <c r="Z153" s="57"/>
      <c r="AA153" s="57"/>
      <c r="AB153" s="57"/>
      <c r="AC153" s="57" t="s">
        <v>220</v>
      </c>
      <c r="AD153" s="123"/>
    </row>
    <row r="154" spans="1:30" ht="57" customHeight="1">
      <c r="A154" s="69">
        <v>42839</v>
      </c>
      <c r="B154" s="57" t="s">
        <v>2180</v>
      </c>
      <c r="C154" s="70" t="s">
        <v>2179</v>
      </c>
      <c r="D154" s="57" t="s">
        <v>2308</v>
      </c>
      <c r="E154" s="57"/>
      <c r="F154" s="57"/>
      <c r="G154" s="57" t="s">
        <v>2181</v>
      </c>
      <c r="H154" s="57">
        <v>1</v>
      </c>
      <c r="I154" s="57"/>
      <c r="J154" s="57"/>
      <c r="K154" s="56"/>
      <c r="L154" s="56"/>
      <c r="M154" s="56"/>
      <c r="N154" s="56"/>
      <c r="O154" s="57" t="s">
        <v>762</v>
      </c>
      <c r="P154" s="56" t="s">
        <v>2177</v>
      </c>
      <c r="Q154" s="77"/>
      <c r="R154" s="227"/>
      <c r="S154" s="57"/>
      <c r="T154" s="76" t="s">
        <v>2183</v>
      </c>
      <c r="U154" s="57"/>
      <c r="V154" s="57"/>
      <c r="W154" s="172"/>
      <c r="Y154" s="165"/>
      <c r="Z154" s="57"/>
      <c r="AA154" s="57"/>
      <c r="AB154" s="57"/>
      <c r="AC154" s="57"/>
      <c r="AD154" s="277" t="s">
        <v>2309</v>
      </c>
    </row>
    <row r="155" spans="1:30" ht="72" customHeight="1">
      <c r="A155" s="69">
        <v>42839</v>
      </c>
      <c r="B155" s="57" t="s">
        <v>331</v>
      </c>
      <c r="C155" s="70" t="s">
        <v>483</v>
      </c>
      <c r="D155" s="57"/>
      <c r="E155" s="57" t="s">
        <v>2246</v>
      </c>
      <c r="F155" s="57" t="s">
        <v>486</v>
      </c>
      <c r="G155" s="57" t="s">
        <v>170</v>
      </c>
      <c r="H155" s="57">
        <v>5</v>
      </c>
      <c r="I155" s="57" t="s">
        <v>1620</v>
      </c>
      <c r="J155" s="57" t="s">
        <v>609</v>
      </c>
      <c r="K155" s="77"/>
      <c r="L155" s="77"/>
      <c r="M155" s="77"/>
      <c r="N155" s="77"/>
      <c r="O155" s="77"/>
      <c r="P155" s="77"/>
      <c r="Q155" s="77" t="s">
        <v>830</v>
      </c>
      <c r="R155" s="227">
        <v>3000</v>
      </c>
      <c r="S155" s="57"/>
      <c r="T155" s="57"/>
      <c r="U155" s="57"/>
      <c r="V155" s="57"/>
      <c r="W155" s="172"/>
      <c r="Y155" s="165"/>
      <c r="Z155" s="57"/>
      <c r="AA155" s="57"/>
      <c r="AB155" s="57"/>
      <c r="AC155" s="57"/>
      <c r="AD155" s="277" t="s">
        <v>2247</v>
      </c>
    </row>
    <row r="156" spans="1:30" ht="60" customHeight="1">
      <c r="A156" s="69">
        <v>42815</v>
      </c>
      <c r="B156" s="57" t="s">
        <v>331</v>
      </c>
      <c r="C156" s="70" t="s">
        <v>483</v>
      </c>
      <c r="D156" s="57" t="s">
        <v>1391</v>
      </c>
      <c r="E156" s="57" t="s">
        <v>1992</v>
      </c>
      <c r="F156" s="57" t="s">
        <v>1395</v>
      </c>
      <c r="G156" s="57" t="s">
        <v>170</v>
      </c>
      <c r="H156" s="57">
        <v>3</v>
      </c>
      <c r="I156" s="57" t="s">
        <v>1619</v>
      </c>
      <c r="J156" s="57" t="s">
        <v>609</v>
      </c>
      <c r="K156" s="77" t="s">
        <v>1392</v>
      </c>
      <c r="L156" s="77"/>
      <c r="M156" s="77"/>
      <c r="N156" s="77" t="s">
        <v>1393</v>
      </c>
      <c r="O156" s="77"/>
      <c r="P156" s="77" t="s">
        <v>1297</v>
      </c>
      <c r="Q156" s="77" t="s">
        <v>830</v>
      </c>
      <c r="R156" s="227">
        <v>2200</v>
      </c>
      <c r="S156" s="57" t="s">
        <v>532</v>
      </c>
      <c r="T156" s="57" t="s">
        <v>147</v>
      </c>
      <c r="U156" s="57" t="s">
        <v>147</v>
      </c>
      <c r="V156" s="57"/>
      <c r="W156" s="172"/>
      <c r="Y156" s="165"/>
      <c r="Z156" s="146">
        <v>2013</v>
      </c>
      <c r="AA156" s="146">
        <v>2019</v>
      </c>
      <c r="AB156" s="57"/>
      <c r="AC156" s="57" t="s">
        <v>1394</v>
      </c>
      <c r="AD156" s="203"/>
    </row>
    <row r="157" spans="1:30" ht="48" customHeight="1">
      <c r="A157" s="69">
        <v>42815</v>
      </c>
      <c r="B157" s="57" t="s">
        <v>566</v>
      </c>
      <c r="C157" s="70" t="s">
        <v>1665</v>
      </c>
      <c r="D157" s="57" t="s">
        <v>1993</v>
      </c>
      <c r="E157" s="57" t="s">
        <v>1994</v>
      </c>
      <c r="F157" s="57" t="s">
        <v>1666</v>
      </c>
      <c r="G157" s="57" t="s">
        <v>170</v>
      </c>
      <c r="H157" s="110">
        <v>1</v>
      </c>
      <c r="I157" s="110">
        <v>115</v>
      </c>
      <c r="J157" s="57" t="s">
        <v>609</v>
      </c>
      <c r="K157" s="77"/>
      <c r="L157" s="77"/>
      <c r="M157" s="77"/>
      <c r="N157" s="77"/>
      <c r="O157" s="77" t="s">
        <v>762</v>
      </c>
      <c r="P157" s="77"/>
      <c r="Q157" s="77" t="s">
        <v>1891</v>
      </c>
      <c r="R157" s="227"/>
      <c r="S157" s="57"/>
      <c r="T157" s="57" t="s">
        <v>698</v>
      </c>
      <c r="U157" s="57" t="s">
        <v>147</v>
      </c>
      <c r="V157" s="57">
        <v>8</v>
      </c>
      <c r="W157" s="172"/>
      <c r="Y157" s="165"/>
      <c r="Z157" s="57">
        <v>2013</v>
      </c>
      <c r="AA157" s="57">
        <v>2016</v>
      </c>
      <c r="AB157" s="57"/>
      <c r="AC157" s="57" t="s">
        <v>1668</v>
      </c>
      <c r="AD157" s="123" t="s">
        <v>1667</v>
      </c>
    </row>
    <row r="158" spans="1:30" ht="48" customHeight="1">
      <c r="A158" s="69">
        <v>42815</v>
      </c>
      <c r="B158" s="57" t="s">
        <v>566</v>
      </c>
      <c r="C158" s="70" t="s">
        <v>487</v>
      </c>
      <c r="D158" s="57"/>
      <c r="E158" s="57" t="s">
        <v>1999</v>
      </c>
      <c r="F158" s="57" t="s">
        <v>643</v>
      </c>
      <c r="G158" s="57"/>
      <c r="H158" s="57">
        <v>1</v>
      </c>
      <c r="I158" s="57">
        <v>570</v>
      </c>
      <c r="J158" s="57"/>
      <c r="K158" s="77"/>
      <c r="L158" s="77"/>
      <c r="M158" s="77"/>
      <c r="N158" s="77"/>
      <c r="O158" s="77" t="s">
        <v>762</v>
      </c>
      <c r="P158" s="77"/>
      <c r="Q158" s="77" t="s">
        <v>2002</v>
      </c>
      <c r="R158" s="217"/>
      <c r="S158" s="57"/>
      <c r="T158" s="57" t="s">
        <v>2001</v>
      </c>
      <c r="U158" s="57"/>
      <c r="V158" s="57">
        <v>15</v>
      </c>
      <c r="W158" s="172"/>
      <c r="Y158" s="165"/>
      <c r="Z158" s="57">
        <v>2016</v>
      </c>
      <c r="AA158" s="57"/>
      <c r="AB158" s="57"/>
      <c r="AC158" s="57"/>
      <c r="AD158" s="157" t="s">
        <v>2000</v>
      </c>
    </row>
    <row r="159" spans="1:30" ht="76.5" customHeight="1">
      <c r="A159" s="69">
        <v>42815</v>
      </c>
      <c r="B159" s="57" t="s">
        <v>566</v>
      </c>
      <c r="C159" s="70" t="s">
        <v>487</v>
      </c>
      <c r="D159" s="57"/>
      <c r="E159" s="57" t="s">
        <v>2003</v>
      </c>
      <c r="F159" s="57" t="s">
        <v>466</v>
      </c>
      <c r="G159" s="57" t="s">
        <v>170</v>
      </c>
      <c r="H159" s="57">
        <v>1</v>
      </c>
      <c r="I159" s="57">
        <v>47</v>
      </c>
      <c r="J159" s="57" t="s">
        <v>609</v>
      </c>
      <c r="K159" s="77"/>
      <c r="L159" s="77"/>
      <c r="M159" s="77"/>
      <c r="N159" s="77"/>
      <c r="O159" s="77"/>
      <c r="P159" s="77"/>
      <c r="Q159" s="77" t="s">
        <v>2002</v>
      </c>
      <c r="R159" s="227">
        <v>430</v>
      </c>
      <c r="S159" s="57" t="s">
        <v>532</v>
      </c>
      <c r="T159" s="57" t="s">
        <v>467</v>
      </c>
      <c r="U159" s="57" t="s">
        <v>147</v>
      </c>
      <c r="V159" s="57"/>
      <c r="W159" s="172"/>
      <c r="Y159" s="165"/>
      <c r="Z159" s="57"/>
      <c r="AA159" s="57"/>
      <c r="AB159" s="57"/>
      <c r="AC159" s="57" t="s">
        <v>915</v>
      </c>
      <c r="AD159" s="123"/>
    </row>
    <row r="160" spans="1:30" ht="60" customHeight="1">
      <c r="A160" s="69">
        <v>41950</v>
      </c>
      <c r="B160" s="57" t="s">
        <v>566</v>
      </c>
      <c r="C160" s="70" t="s">
        <v>487</v>
      </c>
      <c r="D160" s="57"/>
      <c r="E160" s="57" t="s">
        <v>919</v>
      </c>
      <c r="F160" s="57" t="s">
        <v>1132</v>
      </c>
      <c r="G160" s="57" t="s">
        <v>170</v>
      </c>
      <c r="H160" s="57">
        <v>1</v>
      </c>
      <c r="I160" s="57">
        <v>120</v>
      </c>
      <c r="J160" s="57" t="s">
        <v>609</v>
      </c>
      <c r="K160" s="222">
        <v>49</v>
      </c>
      <c r="L160" s="222"/>
      <c r="M160" s="222">
        <v>16</v>
      </c>
      <c r="N160" s="222"/>
      <c r="O160" s="222" t="s">
        <v>762</v>
      </c>
      <c r="P160" s="222"/>
      <c r="Q160" s="77" t="s">
        <v>833</v>
      </c>
      <c r="R160" s="227">
        <v>16</v>
      </c>
      <c r="S160" s="57" t="s">
        <v>841</v>
      </c>
      <c r="T160" s="57" t="s">
        <v>147</v>
      </c>
      <c r="U160" s="57" t="s">
        <v>147</v>
      </c>
      <c r="V160" s="57"/>
      <c r="W160" s="172" t="s">
        <v>147</v>
      </c>
      <c r="X160" s="57" t="s">
        <v>1095</v>
      </c>
      <c r="Y160" s="165"/>
      <c r="Z160" s="57">
        <v>2012</v>
      </c>
      <c r="AA160" s="57"/>
      <c r="AB160" s="57"/>
      <c r="AC160" s="57" t="s">
        <v>875</v>
      </c>
      <c r="AD160" s="123" t="s">
        <v>1741</v>
      </c>
    </row>
    <row r="161" spans="1:30" ht="156" customHeight="1">
      <c r="A161" s="69">
        <v>41950</v>
      </c>
      <c r="B161" s="57" t="s">
        <v>566</v>
      </c>
      <c r="C161" s="70" t="s">
        <v>487</v>
      </c>
      <c r="D161" s="57"/>
      <c r="E161" s="57" t="s">
        <v>1262</v>
      </c>
      <c r="F161" s="57" t="s">
        <v>1132</v>
      </c>
      <c r="G161" s="57" t="s">
        <v>170</v>
      </c>
      <c r="H161" s="57">
        <v>1</v>
      </c>
      <c r="I161" s="57">
        <v>680</v>
      </c>
      <c r="J161" s="57" t="s">
        <v>609</v>
      </c>
      <c r="K161" s="222"/>
      <c r="L161" s="222"/>
      <c r="M161" s="222" t="s">
        <v>182</v>
      </c>
      <c r="N161" s="222"/>
      <c r="O161" s="77" t="s">
        <v>762</v>
      </c>
      <c r="P161" s="77"/>
      <c r="Q161" s="77" t="s">
        <v>833</v>
      </c>
      <c r="R161" s="217"/>
      <c r="S161" s="57" t="s">
        <v>841</v>
      </c>
      <c r="T161" s="57" t="s">
        <v>147</v>
      </c>
      <c r="U161" s="57" t="s">
        <v>147</v>
      </c>
      <c r="V161" s="57"/>
      <c r="W161" s="172"/>
      <c r="X161" s="57" t="s">
        <v>1095</v>
      </c>
      <c r="Y161" s="165"/>
      <c r="Z161" s="57"/>
      <c r="AA161" s="57"/>
      <c r="AB161" s="57"/>
      <c r="AC161" s="57"/>
      <c r="AD161" s="123" t="s">
        <v>1780</v>
      </c>
    </row>
    <row r="162" spans="1:30" ht="156" customHeight="1">
      <c r="A162" s="69">
        <v>41950</v>
      </c>
      <c r="B162" s="57" t="s">
        <v>566</v>
      </c>
      <c r="C162" s="70" t="s">
        <v>487</v>
      </c>
      <c r="D162" s="57"/>
      <c r="E162" s="57" t="s">
        <v>920</v>
      </c>
      <c r="F162" s="57" t="s">
        <v>1132</v>
      </c>
      <c r="G162" s="57" t="s">
        <v>170</v>
      </c>
      <c r="H162" s="57">
        <v>1</v>
      </c>
      <c r="I162" s="57"/>
      <c r="J162" s="57" t="s">
        <v>609</v>
      </c>
      <c r="K162" s="222"/>
      <c r="L162" s="222"/>
      <c r="M162" s="222">
        <v>17</v>
      </c>
      <c r="N162" s="222"/>
      <c r="O162" s="77" t="s">
        <v>762</v>
      </c>
      <c r="P162" s="77"/>
      <c r="Q162" s="77" t="s">
        <v>833</v>
      </c>
      <c r="R162" s="227"/>
      <c r="S162" s="57" t="s">
        <v>841</v>
      </c>
      <c r="T162" s="57" t="s">
        <v>147</v>
      </c>
      <c r="U162" s="57" t="s">
        <v>147</v>
      </c>
      <c r="V162" s="57"/>
      <c r="W162" s="172"/>
      <c r="Y162" s="165"/>
      <c r="Z162" s="57"/>
      <c r="AA162" s="57"/>
      <c r="AB162" s="57"/>
      <c r="AC162" s="57"/>
      <c r="AD162" s="123" t="s">
        <v>1743</v>
      </c>
    </row>
    <row r="163" spans="1:30" ht="48" customHeight="1">
      <c r="A163" s="69">
        <v>42839</v>
      </c>
      <c r="B163" s="57" t="s">
        <v>566</v>
      </c>
      <c r="C163" s="70" t="s">
        <v>487</v>
      </c>
      <c r="D163" s="57" t="s">
        <v>351</v>
      </c>
      <c r="E163" s="57" t="s">
        <v>2250</v>
      </c>
      <c r="F163" s="57" t="s">
        <v>350</v>
      </c>
      <c r="G163" s="57" t="s">
        <v>903</v>
      </c>
      <c r="H163" s="110">
        <v>1</v>
      </c>
      <c r="I163" s="57">
        <v>104</v>
      </c>
      <c r="J163" s="57" t="s">
        <v>609</v>
      </c>
      <c r="K163" s="77">
        <v>75</v>
      </c>
      <c r="L163" s="77"/>
      <c r="M163" s="77"/>
      <c r="N163" s="77">
        <v>7030</v>
      </c>
      <c r="O163" s="77" t="s">
        <v>762</v>
      </c>
      <c r="P163" s="77"/>
      <c r="Q163" s="77" t="s">
        <v>1939</v>
      </c>
      <c r="R163" s="227"/>
      <c r="S163" s="57" t="s">
        <v>2009</v>
      </c>
      <c r="T163" s="57" t="s">
        <v>2008</v>
      </c>
      <c r="U163" s="57" t="s">
        <v>816</v>
      </c>
      <c r="V163" s="57"/>
      <c r="W163" s="172" t="s">
        <v>1343</v>
      </c>
      <c r="Y163" s="165"/>
      <c r="Z163" s="57"/>
      <c r="AA163" s="57">
        <v>1972</v>
      </c>
      <c r="AB163" s="57"/>
      <c r="AC163" s="57" t="s">
        <v>352</v>
      </c>
      <c r="AD163" s="123" t="s">
        <v>2251</v>
      </c>
    </row>
    <row r="164" spans="1:30" ht="48" customHeight="1">
      <c r="A164" s="69">
        <v>42839</v>
      </c>
      <c r="B164" s="57" t="s">
        <v>566</v>
      </c>
      <c r="C164" s="70" t="s">
        <v>487</v>
      </c>
      <c r="D164" s="57"/>
      <c r="E164" s="57" t="s">
        <v>2007</v>
      </c>
      <c r="F164" s="57" t="s">
        <v>1132</v>
      </c>
      <c r="G164" s="57" t="s">
        <v>170</v>
      </c>
      <c r="H164" s="57">
        <v>1</v>
      </c>
      <c r="I164" s="57">
        <v>190</v>
      </c>
      <c r="J164" s="57" t="s">
        <v>609</v>
      </c>
      <c r="K164" s="222">
        <v>140</v>
      </c>
      <c r="L164" s="222">
        <v>630</v>
      </c>
      <c r="M164" s="222">
        <v>38.1</v>
      </c>
      <c r="N164" s="222">
        <v>1494</v>
      </c>
      <c r="O164" s="77" t="s">
        <v>762</v>
      </c>
      <c r="P164" s="77"/>
      <c r="Q164" s="77" t="s">
        <v>2010</v>
      </c>
      <c r="R164" s="227"/>
      <c r="S164" s="57" t="s">
        <v>841</v>
      </c>
      <c r="T164" s="57" t="s">
        <v>147</v>
      </c>
      <c r="U164" s="57" t="s">
        <v>147</v>
      </c>
      <c r="V164" s="57">
        <v>15</v>
      </c>
      <c r="W164" s="172"/>
      <c r="Y164" s="165"/>
      <c r="Z164" s="57"/>
      <c r="AA164" s="57"/>
      <c r="AB164" s="57"/>
      <c r="AC164" s="57"/>
      <c r="AD164" s="123" t="s">
        <v>2249</v>
      </c>
    </row>
    <row r="165" spans="1:30" ht="24" customHeight="1">
      <c r="A165" s="69">
        <v>42816</v>
      </c>
      <c r="B165" s="57" t="s">
        <v>566</v>
      </c>
      <c r="C165" s="70" t="s">
        <v>487</v>
      </c>
      <c r="D165" s="57" t="s">
        <v>1744</v>
      </c>
      <c r="E165" s="57" t="s">
        <v>917</v>
      </c>
      <c r="F165" s="57" t="s">
        <v>1132</v>
      </c>
      <c r="G165" s="57" t="s">
        <v>170</v>
      </c>
      <c r="H165" s="57">
        <v>1</v>
      </c>
      <c r="I165" s="57">
        <v>180</v>
      </c>
      <c r="J165" s="57" t="s">
        <v>609</v>
      </c>
      <c r="K165" s="77">
        <v>52.5</v>
      </c>
      <c r="L165" s="77"/>
      <c r="M165" s="77">
        <v>9.5</v>
      </c>
      <c r="N165" s="77">
        <v>118</v>
      </c>
      <c r="O165" s="77" t="s">
        <v>762</v>
      </c>
      <c r="P165" s="77"/>
      <c r="Q165" s="77" t="s">
        <v>1939</v>
      </c>
      <c r="R165" s="227"/>
      <c r="S165" s="57" t="s">
        <v>841</v>
      </c>
      <c r="T165" s="57" t="s">
        <v>147</v>
      </c>
      <c r="U165" s="57" t="s">
        <v>147</v>
      </c>
      <c r="V165" s="57">
        <v>3</v>
      </c>
      <c r="W165" s="172"/>
      <c r="Y165" s="165"/>
      <c r="Z165" s="57">
        <v>2016</v>
      </c>
      <c r="AA165" s="57">
        <v>2020</v>
      </c>
      <c r="AB165" s="57"/>
      <c r="AC165" s="57" t="s">
        <v>1781</v>
      </c>
      <c r="AD165" s="123" t="s">
        <v>1746</v>
      </c>
    </row>
    <row r="166" spans="1:30" ht="24" customHeight="1">
      <c r="A166" s="69">
        <v>42816</v>
      </c>
      <c r="B166" s="57" t="s">
        <v>566</v>
      </c>
      <c r="C166" s="70" t="s">
        <v>487</v>
      </c>
      <c r="D166" s="57" t="s">
        <v>1744</v>
      </c>
      <c r="E166" s="57" t="s">
        <v>2011</v>
      </c>
      <c r="F166" s="57" t="s">
        <v>1132</v>
      </c>
      <c r="G166" s="57" t="s">
        <v>170</v>
      </c>
      <c r="H166" s="110">
        <v>1</v>
      </c>
      <c r="I166" s="110">
        <v>210</v>
      </c>
      <c r="J166" s="57" t="s">
        <v>609</v>
      </c>
      <c r="K166" s="77">
        <v>59.5</v>
      </c>
      <c r="L166" s="77"/>
      <c r="M166" s="77">
        <v>13.2</v>
      </c>
      <c r="N166" s="77">
        <v>218</v>
      </c>
      <c r="O166" s="77" t="s">
        <v>762</v>
      </c>
      <c r="P166" s="77"/>
      <c r="Q166" s="77" t="s">
        <v>2012</v>
      </c>
      <c r="R166" s="227"/>
      <c r="S166" s="57" t="s">
        <v>841</v>
      </c>
      <c r="T166" s="57" t="s">
        <v>147</v>
      </c>
      <c r="U166" s="57" t="s">
        <v>147</v>
      </c>
      <c r="V166" s="57"/>
      <c r="W166" s="172"/>
      <c r="Y166" s="165"/>
      <c r="Z166" s="57">
        <v>2016</v>
      </c>
      <c r="AA166" s="57">
        <v>2020</v>
      </c>
      <c r="AB166" s="57"/>
      <c r="AC166" s="57"/>
      <c r="AD166" s="123" t="s">
        <v>1747</v>
      </c>
    </row>
    <row r="167" spans="1:30" ht="24" customHeight="1">
      <c r="A167" s="69">
        <v>42839</v>
      </c>
      <c r="B167" s="57" t="s">
        <v>566</v>
      </c>
      <c r="C167" s="70" t="s">
        <v>2187</v>
      </c>
      <c r="D167" s="57"/>
      <c r="E167" s="57" t="s">
        <v>2013</v>
      </c>
      <c r="F167" s="57" t="s">
        <v>382</v>
      </c>
      <c r="G167" s="57" t="s">
        <v>170</v>
      </c>
      <c r="H167" s="57">
        <v>1</v>
      </c>
      <c r="I167" s="57">
        <v>263</v>
      </c>
      <c r="J167" s="57" t="s">
        <v>609</v>
      </c>
      <c r="K167" s="77"/>
      <c r="L167" s="77"/>
      <c r="M167" s="77"/>
      <c r="N167" s="77"/>
      <c r="O167" s="77" t="s">
        <v>762</v>
      </c>
      <c r="P167" s="77"/>
      <c r="Q167" s="77" t="s">
        <v>833</v>
      </c>
      <c r="R167" s="217"/>
      <c r="S167" s="57" t="s">
        <v>777</v>
      </c>
      <c r="T167" s="57"/>
      <c r="U167" s="57" t="s">
        <v>1016</v>
      </c>
      <c r="V167" s="57">
        <v>8</v>
      </c>
      <c r="W167" s="172"/>
      <c r="Y167" s="165"/>
      <c r="Z167" s="57"/>
      <c r="AA167" s="57">
        <v>2018</v>
      </c>
      <c r="AB167" s="57"/>
      <c r="AC167" s="57"/>
      <c r="AD167" s="123" t="s">
        <v>877</v>
      </c>
    </row>
    <row r="168" spans="1:30" ht="24" customHeight="1">
      <c r="A168" s="69">
        <v>41939</v>
      </c>
      <c r="B168" s="57" t="s">
        <v>566</v>
      </c>
      <c r="C168" s="70" t="s">
        <v>487</v>
      </c>
      <c r="D168" s="57" t="s">
        <v>1623</v>
      </c>
      <c r="E168" s="218" t="s">
        <v>384</v>
      </c>
      <c r="F168" s="57" t="s">
        <v>382</v>
      </c>
      <c r="G168" s="57" t="s">
        <v>170</v>
      </c>
      <c r="H168" s="57">
        <v>1</v>
      </c>
      <c r="I168" s="57">
        <v>168</v>
      </c>
      <c r="J168" s="57" t="s">
        <v>609</v>
      </c>
      <c r="K168" s="77"/>
      <c r="L168" s="77"/>
      <c r="M168" s="77"/>
      <c r="N168" s="77"/>
      <c r="O168" s="77" t="s">
        <v>762</v>
      </c>
      <c r="P168" s="77" t="s">
        <v>1293</v>
      </c>
      <c r="Q168" s="77" t="s">
        <v>833</v>
      </c>
      <c r="R168" s="217">
        <v>400</v>
      </c>
      <c r="S168" s="57"/>
      <c r="T168" s="57"/>
      <c r="U168" s="57" t="s">
        <v>809</v>
      </c>
      <c r="V168" s="57"/>
      <c r="W168" s="172"/>
      <c r="Y168" s="165"/>
      <c r="Z168" s="57"/>
      <c r="AA168" s="57"/>
      <c r="AB168" s="57"/>
      <c r="AC168" s="57"/>
      <c r="AD168" s="123" t="s">
        <v>872</v>
      </c>
    </row>
    <row r="169" spans="1:30" ht="82.5" customHeight="1">
      <c r="A169" s="69">
        <v>42816</v>
      </c>
      <c r="B169" s="57" t="s">
        <v>566</v>
      </c>
      <c r="C169" s="70" t="s">
        <v>487</v>
      </c>
      <c r="D169" s="57" t="s">
        <v>1745</v>
      </c>
      <c r="E169" s="57" t="s">
        <v>1740</v>
      </c>
      <c r="F169" s="57" t="s">
        <v>1132</v>
      </c>
      <c r="G169" s="57" t="s">
        <v>170</v>
      </c>
      <c r="H169" s="57">
        <v>1</v>
      </c>
      <c r="I169" s="57">
        <v>132</v>
      </c>
      <c r="J169" s="57" t="s">
        <v>609</v>
      </c>
      <c r="K169" s="222">
        <v>52.3</v>
      </c>
      <c r="L169" s="222"/>
      <c r="M169" s="222"/>
      <c r="N169" s="222">
        <v>142</v>
      </c>
      <c r="O169" s="77" t="s">
        <v>762</v>
      </c>
      <c r="P169" s="222"/>
      <c r="Q169" s="77" t="s">
        <v>2014</v>
      </c>
      <c r="R169" s="227"/>
      <c r="S169" s="57"/>
      <c r="T169" s="57"/>
      <c r="U169" s="57"/>
      <c r="V169" s="57">
        <v>10</v>
      </c>
      <c r="W169" s="172"/>
      <c r="Y169" s="165"/>
      <c r="Z169" s="57">
        <v>2016</v>
      </c>
      <c r="AA169" s="57" t="s">
        <v>2015</v>
      </c>
      <c r="AB169" s="57"/>
      <c r="AC169" s="57"/>
      <c r="AD169" s="123" t="s">
        <v>1742</v>
      </c>
    </row>
    <row r="170" spans="1:30" ht="36" customHeight="1">
      <c r="A170" s="69">
        <v>42816</v>
      </c>
      <c r="B170" s="57" t="s">
        <v>566</v>
      </c>
      <c r="C170" s="70" t="s">
        <v>487</v>
      </c>
      <c r="D170" s="57" t="s">
        <v>1257</v>
      </c>
      <c r="E170" s="57" t="s">
        <v>2023</v>
      </c>
      <c r="F170" s="123" t="s">
        <v>2021</v>
      </c>
      <c r="G170" s="57" t="s">
        <v>170</v>
      </c>
      <c r="H170" s="110">
        <v>1</v>
      </c>
      <c r="I170" s="110"/>
      <c r="J170" s="57"/>
      <c r="K170" s="77"/>
      <c r="L170" s="77"/>
      <c r="M170" s="77"/>
      <c r="N170" s="77"/>
      <c r="O170" s="77"/>
      <c r="P170" s="77"/>
      <c r="Q170" s="77" t="s">
        <v>2014</v>
      </c>
      <c r="R170" s="227"/>
      <c r="S170" s="57"/>
      <c r="T170" s="57"/>
      <c r="U170" s="57" t="s">
        <v>816</v>
      </c>
      <c r="V170" s="57"/>
      <c r="W170" s="172"/>
      <c r="Y170" s="165"/>
      <c r="Z170" s="57"/>
      <c r="AA170" s="57"/>
      <c r="AB170" s="57"/>
      <c r="AC170" s="57" t="s">
        <v>1777</v>
      </c>
      <c r="AD170" s="123" t="s">
        <v>2022</v>
      </c>
    </row>
    <row r="171" spans="1:30" ht="25.5">
      <c r="A171" s="69">
        <v>42839</v>
      </c>
      <c r="B171" s="57" t="s">
        <v>566</v>
      </c>
      <c r="C171" s="70" t="s">
        <v>487</v>
      </c>
      <c r="D171" s="57" t="s">
        <v>527</v>
      </c>
      <c r="E171" s="57" t="s">
        <v>2024</v>
      </c>
      <c r="F171" s="57"/>
      <c r="G171" s="57" t="s">
        <v>170</v>
      </c>
      <c r="H171" s="57">
        <v>1</v>
      </c>
      <c r="I171" s="57">
        <v>44</v>
      </c>
      <c r="J171" s="57" t="s">
        <v>608</v>
      </c>
      <c r="K171" s="77"/>
      <c r="L171" s="77"/>
      <c r="M171" s="77"/>
      <c r="N171" s="77"/>
      <c r="O171" s="77"/>
      <c r="P171" s="77"/>
      <c r="Q171" s="77" t="s">
        <v>2025</v>
      </c>
      <c r="R171" s="227"/>
      <c r="S171" s="57"/>
      <c r="T171" s="57"/>
      <c r="U171" s="57"/>
      <c r="V171" s="57"/>
      <c r="W171" s="172" t="s">
        <v>729</v>
      </c>
      <c r="Y171" s="165"/>
      <c r="Z171" s="57">
        <v>2013</v>
      </c>
      <c r="AA171" s="57">
        <v>2019</v>
      </c>
      <c r="AB171" s="57"/>
      <c r="AC171" s="57"/>
      <c r="AD171" s="123"/>
    </row>
    <row r="172" spans="1:30" ht="25.5">
      <c r="A172" s="69">
        <v>42839</v>
      </c>
      <c r="B172" s="57" t="s">
        <v>566</v>
      </c>
      <c r="C172" s="70" t="s">
        <v>487</v>
      </c>
      <c r="D172" s="57"/>
      <c r="E172" s="57" t="s">
        <v>2252</v>
      </c>
      <c r="F172" s="57"/>
      <c r="G172" s="57" t="s">
        <v>170</v>
      </c>
      <c r="H172" s="57">
        <v>1</v>
      </c>
      <c r="I172" s="57">
        <v>86</v>
      </c>
      <c r="J172" s="57" t="s">
        <v>609</v>
      </c>
      <c r="K172" s="77"/>
      <c r="L172" s="77"/>
      <c r="M172" s="77"/>
      <c r="N172" s="77"/>
      <c r="O172" s="77" t="s">
        <v>762</v>
      </c>
      <c r="P172" s="77" t="s">
        <v>1293</v>
      </c>
      <c r="Q172" s="77" t="s">
        <v>833</v>
      </c>
      <c r="R172" s="227"/>
      <c r="S172" s="57"/>
      <c r="T172" s="57"/>
      <c r="U172" s="57" t="s">
        <v>147</v>
      </c>
      <c r="V172" s="57">
        <v>10</v>
      </c>
      <c r="W172" s="172"/>
      <c r="Y172" s="165"/>
      <c r="Z172" s="57"/>
      <c r="AA172" s="57"/>
      <c r="AB172" s="57"/>
      <c r="AC172" s="57"/>
      <c r="AD172" s="123"/>
    </row>
    <row r="173" spans="1:30" ht="48" customHeight="1">
      <c r="A173" s="69">
        <v>42839</v>
      </c>
      <c r="B173" s="57" t="s">
        <v>566</v>
      </c>
      <c r="C173" s="70" t="s">
        <v>487</v>
      </c>
      <c r="D173" s="57"/>
      <c r="E173" s="57" t="s">
        <v>2026</v>
      </c>
      <c r="F173" s="57"/>
      <c r="G173" s="57" t="s">
        <v>170</v>
      </c>
      <c r="H173" s="57">
        <v>1</v>
      </c>
      <c r="I173" s="57" t="s">
        <v>1428</v>
      </c>
      <c r="J173" s="57" t="s">
        <v>609</v>
      </c>
      <c r="K173" s="77"/>
      <c r="L173" s="77"/>
      <c r="M173" s="77"/>
      <c r="N173" s="77"/>
      <c r="O173" s="77" t="s">
        <v>762</v>
      </c>
      <c r="P173" s="77" t="s">
        <v>1293</v>
      </c>
      <c r="Q173" s="77" t="s">
        <v>833</v>
      </c>
      <c r="R173" s="217"/>
      <c r="S173" s="57" t="s">
        <v>383</v>
      </c>
      <c r="T173" s="57"/>
      <c r="U173" s="57"/>
      <c r="V173" s="57"/>
      <c r="W173" s="172"/>
      <c r="Y173" s="165"/>
      <c r="Z173" s="57"/>
      <c r="AA173" s="57"/>
      <c r="AB173" s="57"/>
      <c r="AC173" s="57"/>
      <c r="AD173" s="123"/>
    </row>
    <row r="174" spans="1:30" ht="72" customHeight="1">
      <c r="A174" s="117">
        <v>42839</v>
      </c>
      <c r="B174" s="107" t="s">
        <v>566</v>
      </c>
      <c r="C174" s="118" t="s">
        <v>487</v>
      </c>
      <c r="D174" s="107" t="s">
        <v>368</v>
      </c>
      <c r="E174" s="107" t="s">
        <v>2253</v>
      </c>
      <c r="F174" s="107"/>
      <c r="G174" s="107" t="s">
        <v>170</v>
      </c>
      <c r="H174" s="107">
        <v>1</v>
      </c>
      <c r="I174" s="107">
        <v>290</v>
      </c>
      <c r="J174" s="107" t="s">
        <v>608</v>
      </c>
      <c r="K174" s="119"/>
      <c r="L174" s="119"/>
      <c r="M174" s="119"/>
      <c r="N174" s="119"/>
      <c r="O174" s="119"/>
      <c r="P174" s="119"/>
      <c r="Q174" s="119" t="s">
        <v>2028</v>
      </c>
      <c r="R174" s="229"/>
      <c r="S174" s="107"/>
      <c r="T174" s="107"/>
      <c r="U174" s="107"/>
      <c r="V174" s="107"/>
      <c r="W174" s="176" t="s">
        <v>729</v>
      </c>
      <c r="Y174" s="181"/>
      <c r="Z174" s="107">
        <v>2015</v>
      </c>
      <c r="AA174" s="107"/>
      <c r="AB174" s="107"/>
      <c r="AC174" s="107"/>
      <c r="AD174" s="160" t="s">
        <v>2254</v>
      </c>
    </row>
    <row r="175" spans="1:30" ht="36" customHeight="1">
      <c r="A175" s="69">
        <v>42816</v>
      </c>
      <c r="B175" s="53" t="s">
        <v>566</v>
      </c>
      <c r="C175" s="70" t="s">
        <v>487</v>
      </c>
      <c r="D175" s="57" t="s">
        <v>1755</v>
      </c>
      <c r="E175" s="57" t="s">
        <v>2029</v>
      </c>
      <c r="F175" s="57" t="s">
        <v>643</v>
      </c>
      <c r="G175" s="57" t="s">
        <v>170</v>
      </c>
      <c r="H175" s="57">
        <v>1</v>
      </c>
      <c r="I175" s="57">
        <v>260</v>
      </c>
      <c r="J175" s="57" t="s">
        <v>609</v>
      </c>
      <c r="K175" s="77"/>
      <c r="L175" s="77"/>
      <c r="M175" s="77"/>
      <c r="N175" s="77"/>
      <c r="O175" s="77" t="s">
        <v>762</v>
      </c>
      <c r="P175" s="77"/>
      <c r="Q175" s="77" t="s">
        <v>2027</v>
      </c>
      <c r="R175" s="227"/>
      <c r="S175" s="57"/>
      <c r="T175" s="57"/>
      <c r="U175" s="57" t="s">
        <v>147</v>
      </c>
      <c r="V175" s="57">
        <v>15</v>
      </c>
      <c r="W175" s="172"/>
      <c r="Y175" s="165"/>
      <c r="Z175" s="57"/>
      <c r="AA175" s="57"/>
      <c r="AB175" s="57"/>
      <c r="AC175" s="57" t="s">
        <v>1756</v>
      </c>
      <c r="AD175" s="123" t="s">
        <v>1757</v>
      </c>
    </row>
    <row r="176" spans="1:30" ht="72" customHeight="1">
      <c r="A176" s="69">
        <v>42816</v>
      </c>
      <c r="B176" s="53" t="s">
        <v>566</v>
      </c>
      <c r="C176" s="70" t="s">
        <v>2057</v>
      </c>
      <c r="D176" s="57" t="s">
        <v>351</v>
      </c>
      <c r="E176" s="57" t="s">
        <v>2030</v>
      </c>
      <c r="F176" s="57" t="s">
        <v>1764</v>
      </c>
      <c r="G176" s="57" t="s">
        <v>170</v>
      </c>
      <c r="H176" s="57">
        <v>1</v>
      </c>
      <c r="I176" s="57">
        <v>104</v>
      </c>
      <c r="J176" s="57"/>
      <c r="K176" s="77"/>
      <c r="L176" s="77"/>
      <c r="M176" s="77"/>
      <c r="N176" s="77">
        <v>14</v>
      </c>
      <c r="O176" s="77" t="s">
        <v>762</v>
      </c>
      <c r="P176" s="77"/>
      <c r="Q176" s="77" t="s">
        <v>833</v>
      </c>
      <c r="R176" s="227"/>
      <c r="S176" s="57"/>
      <c r="T176" s="57"/>
      <c r="U176" s="57" t="s">
        <v>1754</v>
      </c>
      <c r="V176" s="57"/>
      <c r="W176" s="172"/>
      <c r="Y176" s="165"/>
      <c r="Z176" s="57"/>
      <c r="AA176" s="57">
        <v>2020</v>
      </c>
      <c r="AB176" s="57"/>
      <c r="AC176" s="57"/>
      <c r="AD176" s="123" t="s">
        <v>2031</v>
      </c>
    </row>
    <row r="177" spans="1:30" ht="72" customHeight="1">
      <c r="A177" s="69">
        <v>42839</v>
      </c>
      <c r="B177" s="57" t="s">
        <v>566</v>
      </c>
      <c r="C177" s="70" t="s">
        <v>487</v>
      </c>
      <c r="D177" s="57" t="s">
        <v>1782</v>
      </c>
      <c r="E177" s="57" t="s">
        <v>2188</v>
      </c>
      <c r="F177" s="57" t="s">
        <v>643</v>
      </c>
      <c r="G177" s="57" t="s">
        <v>170</v>
      </c>
      <c r="H177" s="57">
        <v>1</v>
      </c>
      <c r="I177" s="57">
        <v>912</v>
      </c>
      <c r="J177" s="57" t="s">
        <v>609</v>
      </c>
      <c r="K177" s="77"/>
      <c r="L177" s="77"/>
      <c r="M177" s="77"/>
      <c r="N177" s="77"/>
      <c r="O177" s="77" t="s">
        <v>762</v>
      </c>
      <c r="P177" s="77"/>
      <c r="Q177" s="77" t="s">
        <v>830</v>
      </c>
      <c r="R177" s="217"/>
      <c r="S177" s="57"/>
      <c r="T177" s="58" t="s">
        <v>460</v>
      </c>
      <c r="U177" s="57"/>
      <c r="V177" s="57"/>
      <c r="W177" s="172" t="s">
        <v>777</v>
      </c>
      <c r="Y177" s="165"/>
      <c r="Z177" s="57"/>
      <c r="AA177" s="57"/>
      <c r="AB177" s="57"/>
      <c r="AC177" s="57" t="s">
        <v>475</v>
      </c>
      <c r="AD177" s="123" t="s">
        <v>1998</v>
      </c>
    </row>
    <row r="178" spans="1:30" ht="60" customHeight="1">
      <c r="A178" s="69">
        <v>42839</v>
      </c>
      <c r="B178" s="57" t="s">
        <v>566</v>
      </c>
      <c r="C178" s="70" t="s">
        <v>487</v>
      </c>
      <c r="D178" s="57"/>
      <c r="E178" s="57" t="s">
        <v>2248</v>
      </c>
      <c r="F178" s="57" t="s">
        <v>643</v>
      </c>
      <c r="G178" s="57" t="s">
        <v>170</v>
      </c>
      <c r="H178" s="57">
        <v>1</v>
      </c>
      <c r="I178" s="57">
        <v>1320</v>
      </c>
      <c r="J178" s="57" t="s">
        <v>609</v>
      </c>
      <c r="K178" s="77"/>
      <c r="L178" s="77"/>
      <c r="M178" s="77"/>
      <c r="N178" s="77"/>
      <c r="O178" s="77"/>
      <c r="P178" s="77"/>
      <c r="Q178" s="77" t="s">
        <v>830</v>
      </c>
      <c r="R178" s="227">
        <v>1700</v>
      </c>
      <c r="S178" s="57" t="s">
        <v>1125</v>
      </c>
      <c r="T178" s="57" t="s">
        <v>33</v>
      </c>
      <c r="U178" s="57" t="s">
        <v>33</v>
      </c>
      <c r="V178" s="57"/>
      <c r="W178" s="172" t="s">
        <v>1328</v>
      </c>
      <c r="Y178" s="165"/>
      <c r="Z178" s="57"/>
      <c r="AA178" s="57"/>
      <c r="AB178" s="57"/>
      <c r="AC178" s="57"/>
      <c r="AD178" s="123"/>
    </row>
    <row r="179" spans="1:30" ht="60" customHeight="1">
      <c r="A179" s="69">
        <v>42816</v>
      </c>
      <c r="B179" s="57" t="s">
        <v>566</v>
      </c>
      <c r="C179" s="70" t="s">
        <v>487</v>
      </c>
      <c r="D179" s="57" t="s">
        <v>1257</v>
      </c>
      <c r="E179" s="57" t="s">
        <v>2019</v>
      </c>
      <c r="F179" s="57" t="s">
        <v>1256</v>
      </c>
      <c r="G179" s="57" t="s">
        <v>170</v>
      </c>
      <c r="H179" s="110">
        <v>1</v>
      </c>
      <c r="I179" s="110">
        <v>135</v>
      </c>
      <c r="J179" s="57" t="s">
        <v>609</v>
      </c>
      <c r="K179" s="77"/>
      <c r="L179" s="77"/>
      <c r="M179" s="77"/>
      <c r="N179" s="77"/>
      <c r="O179" s="77" t="s">
        <v>762</v>
      </c>
      <c r="P179" s="77"/>
      <c r="Q179" s="77" t="s">
        <v>830</v>
      </c>
      <c r="R179" s="227"/>
      <c r="S179" s="57"/>
      <c r="T179" s="57"/>
      <c r="U179" s="57" t="s">
        <v>686</v>
      </c>
      <c r="V179" s="57"/>
      <c r="W179" s="172"/>
      <c r="Y179" s="165"/>
      <c r="Z179" s="57"/>
      <c r="AA179" s="57"/>
      <c r="AB179" s="57"/>
      <c r="AC179" s="57" t="s">
        <v>1258</v>
      </c>
      <c r="AD179" s="123" t="s">
        <v>2020</v>
      </c>
    </row>
    <row r="180" spans="1:30" ht="36" customHeight="1">
      <c r="A180" s="69">
        <v>42839</v>
      </c>
      <c r="B180" s="57" t="s">
        <v>566</v>
      </c>
      <c r="C180" s="70" t="s">
        <v>487</v>
      </c>
      <c r="D180" s="57" t="s">
        <v>914</v>
      </c>
      <c r="E180" s="57" t="s">
        <v>2032</v>
      </c>
      <c r="F180" s="110"/>
      <c r="G180" s="57" t="s">
        <v>170</v>
      </c>
      <c r="H180" s="110">
        <v>2</v>
      </c>
      <c r="I180" s="57">
        <v>110</v>
      </c>
      <c r="J180" s="57" t="s">
        <v>609</v>
      </c>
      <c r="K180" s="77"/>
      <c r="L180" s="77"/>
      <c r="M180" s="77"/>
      <c r="N180" s="77"/>
      <c r="O180" s="77" t="s">
        <v>762</v>
      </c>
      <c r="P180" s="77"/>
      <c r="Q180" s="77" t="s">
        <v>830</v>
      </c>
      <c r="R180" s="227"/>
      <c r="S180" s="57"/>
      <c r="T180" s="57" t="s">
        <v>912</v>
      </c>
      <c r="U180" s="57"/>
      <c r="V180" s="57"/>
      <c r="W180" s="172"/>
      <c r="Y180" s="165"/>
      <c r="Z180" s="57"/>
      <c r="AA180" s="57"/>
      <c r="AB180" s="57"/>
      <c r="AC180" s="57" t="s">
        <v>913</v>
      </c>
      <c r="AD180" s="123"/>
    </row>
    <row r="181" spans="1:30" ht="24" customHeight="1">
      <c r="A181" s="69">
        <v>42816</v>
      </c>
      <c r="B181" s="57" t="s">
        <v>566</v>
      </c>
      <c r="C181" s="70" t="s">
        <v>487</v>
      </c>
      <c r="D181" s="57"/>
      <c r="E181" s="272" t="s">
        <v>2033</v>
      </c>
      <c r="F181" s="57"/>
      <c r="G181" s="57" t="s">
        <v>903</v>
      </c>
      <c r="H181" s="57">
        <v>1</v>
      </c>
      <c r="I181" s="57">
        <v>60</v>
      </c>
      <c r="J181" s="57" t="s">
        <v>608</v>
      </c>
      <c r="K181" s="77"/>
      <c r="L181" s="77"/>
      <c r="M181" s="77"/>
      <c r="N181" s="77"/>
      <c r="O181" s="77" t="s">
        <v>762</v>
      </c>
      <c r="P181" s="77"/>
      <c r="Q181" s="77" t="s">
        <v>830</v>
      </c>
      <c r="R181" s="227">
        <v>130</v>
      </c>
      <c r="S181" s="57"/>
      <c r="T181" s="57" t="s">
        <v>1857</v>
      </c>
      <c r="U181" s="57" t="s">
        <v>1858</v>
      </c>
      <c r="V181" s="57"/>
      <c r="W181" s="172"/>
      <c r="Y181" s="165"/>
      <c r="Z181" s="57"/>
      <c r="AA181" s="57"/>
      <c r="AB181" s="57"/>
      <c r="AC181" s="57" t="s">
        <v>1859</v>
      </c>
      <c r="AD181" s="123"/>
    </row>
    <row r="182" spans="1:30" ht="46.5" customHeight="1">
      <c r="A182" s="69">
        <v>42815</v>
      </c>
      <c r="B182" s="57" t="s">
        <v>566</v>
      </c>
      <c r="C182" s="70" t="s">
        <v>487</v>
      </c>
      <c r="D182" s="57"/>
      <c r="E182" s="57" t="s">
        <v>1995</v>
      </c>
      <c r="F182" s="57" t="s">
        <v>488</v>
      </c>
      <c r="G182" s="57" t="s">
        <v>170</v>
      </c>
      <c r="H182" s="57">
        <v>1</v>
      </c>
      <c r="I182" s="57">
        <v>50</v>
      </c>
      <c r="J182" s="57" t="s">
        <v>609</v>
      </c>
      <c r="K182" s="77"/>
      <c r="L182" s="77"/>
      <c r="M182" s="77"/>
      <c r="N182" s="77"/>
      <c r="O182" s="77"/>
      <c r="P182" s="77"/>
      <c r="Q182" s="77" t="s">
        <v>1891</v>
      </c>
      <c r="R182" s="217"/>
      <c r="S182" s="57"/>
      <c r="T182" s="57"/>
      <c r="U182" s="57" t="s">
        <v>1389</v>
      </c>
      <c r="V182" s="57">
        <v>3</v>
      </c>
      <c r="W182" s="172"/>
      <c r="Y182" s="165"/>
      <c r="Z182" s="57"/>
      <c r="AA182" s="57"/>
      <c r="AB182" s="57"/>
      <c r="AC182" s="57" t="s">
        <v>1388</v>
      </c>
      <c r="AD182" s="123" t="s">
        <v>871</v>
      </c>
    </row>
    <row r="183" spans="1:30" ht="48" customHeight="1">
      <c r="A183" s="69">
        <v>41773</v>
      </c>
      <c r="B183" s="57" t="s">
        <v>566</v>
      </c>
      <c r="C183" s="70" t="s">
        <v>487</v>
      </c>
      <c r="D183" s="57" t="s">
        <v>347</v>
      </c>
      <c r="E183" s="57" t="s">
        <v>380</v>
      </c>
      <c r="F183" s="57" t="s">
        <v>346</v>
      </c>
      <c r="G183" s="57" t="s">
        <v>170</v>
      </c>
      <c r="H183" s="57">
        <v>1</v>
      </c>
      <c r="I183" s="57">
        <v>40</v>
      </c>
      <c r="J183" s="57" t="s">
        <v>608</v>
      </c>
      <c r="K183" s="77">
        <v>28</v>
      </c>
      <c r="L183" s="77"/>
      <c r="M183" s="77"/>
      <c r="N183" s="77">
        <v>4.943</v>
      </c>
      <c r="O183" s="77" t="s">
        <v>516</v>
      </c>
      <c r="P183" s="77" t="s">
        <v>1293</v>
      </c>
      <c r="Q183" s="77" t="s">
        <v>279</v>
      </c>
      <c r="R183" s="227">
        <v>63</v>
      </c>
      <c r="S183" s="57"/>
      <c r="T183" s="57"/>
      <c r="U183" s="57" t="s">
        <v>686</v>
      </c>
      <c r="V183" s="57"/>
      <c r="W183" s="172"/>
      <c r="X183" s="57" t="s">
        <v>381</v>
      </c>
      <c r="Y183" s="165"/>
      <c r="Z183" s="57">
        <v>2002</v>
      </c>
      <c r="AA183" s="57">
        <v>2005</v>
      </c>
      <c r="AB183" s="57"/>
      <c r="AC183" s="57"/>
      <c r="AD183" s="123" t="s">
        <v>868</v>
      </c>
    </row>
    <row r="184" spans="1:30" ht="48" customHeight="1">
      <c r="A184" s="69">
        <v>42815</v>
      </c>
      <c r="B184" s="57" t="s">
        <v>566</v>
      </c>
      <c r="C184" s="70" t="s">
        <v>487</v>
      </c>
      <c r="D184" s="57"/>
      <c r="E184" s="57" t="s">
        <v>1996</v>
      </c>
      <c r="F184" s="57" t="s">
        <v>466</v>
      </c>
      <c r="G184" s="57" t="s">
        <v>170</v>
      </c>
      <c r="H184" s="57">
        <v>1</v>
      </c>
      <c r="I184" s="57">
        <v>130</v>
      </c>
      <c r="J184" s="57" t="s">
        <v>609</v>
      </c>
      <c r="K184" s="77"/>
      <c r="L184" s="77"/>
      <c r="M184" s="77"/>
      <c r="N184" s="77"/>
      <c r="O184" s="77"/>
      <c r="P184" s="77"/>
      <c r="Q184" s="77" t="s">
        <v>1891</v>
      </c>
      <c r="R184" s="227">
        <v>350</v>
      </c>
      <c r="S184" s="57" t="s">
        <v>1125</v>
      </c>
      <c r="T184" s="57" t="s">
        <v>467</v>
      </c>
      <c r="U184" s="57" t="s">
        <v>147</v>
      </c>
      <c r="V184" s="57" t="s">
        <v>862</v>
      </c>
      <c r="W184" s="172" t="s">
        <v>385</v>
      </c>
      <c r="Y184" s="165"/>
      <c r="Z184" s="79">
        <v>40603</v>
      </c>
      <c r="AA184" s="79">
        <v>42004</v>
      </c>
      <c r="AB184" s="57"/>
      <c r="AC184" s="57" t="s">
        <v>915</v>
      </c>
      <c r="AD184" s="123" t="s">
        <v>1997</v>
      </c>
    </row>
    <row r="185" spans="1:30" ht="96" customHeight="1">
      <c r="A185" s="69">
        <v>41386</v>
      </c>
      <c r="B185" s="57" t="s">
        <v>566</v>
      </c>
      <c r="C185" s="70" t="s">
        <v>487</v>
      </c>
      <c r="D185" s="57"/>
      <c r="E185" s="57" t="s">
        <v>1142</v>
      </c>
      <c r="F185" s="57" t="s">
        <v>1143</v>
      </c>
      <c r="G185" s="57" t="s">
        <v>170</v>
      </c>
      <c r="H185" s="57">
        <v>2</v>
      </c>
      <c r="I185" s="57">
        <v>100</v>
      </c>
      <c r="J185" s="57" t="s">
        <v>609</v>
      </c>
      <c r="K185" s="77"/>
      <c r="L185" s="77"/>
      <c r="M185" s="77"/>
      <c r="N185" s="77"/>
      <c r="O185" s="77" t="s">
        <v>762</v>
      </c>
      <c r="P185" s="77" t="s">
        <v>1293</v>
      </c>
      <c r="Q185" s="77" t="s">
        <v>279</v>
      </c>
      <c r="R185" s="227">
        <v>84.8</v>
      </c>
      <c r="S185" s="57" t="s">
        <v>841</v>
      </c>
      <c r="T185" s="57" t="s">
        <v>686</v>
      </c>
      <c r="U185" s="57" t="s">
        <v>686</v>
      </c>
      <c r="V185" s="57" t="s">
        <v>866</v>
      </c>
      <c r="W185" s="172"/>
      <c r="Y185" s="165"/>
      <c r="Z185" s="57">
        <v>2007</v>
      </c>
      <c r="AA185" s="57">
        <v>2010</v>
      </c>
      <c r="AB185" s="57"/>
      <c r="AC185" s="57"/>
      <c r="AD185" s="123" t="s">
        <v>867</v>
      </c>
    </row>
    <row r="186" spans="1:30" ht="300" customHeight="1">
      <c r="A186" s="120">
        <v>42815</v>
      </c>
      <c r="B186" s="106" t="s">
        <v>566</v>
      </c>
      <c r="C186" s="121" t="s">
        <v>487</v>
      </c>
      <c r="D186" s="106" t="s">
        <v>527</v>
      </c>
      <c r="E186" s="106" t="s">
        <v>2004</v>
      </c>
      <c r="F186" s="106"/>
      <c r="G186" s="106" t="s">
        <v>170</v>
      </c>
      <c r="H186" s="106">
        <v>1</v>
      </c>
      <c r="I186" s="106">
        <v>180</v>
      </c>
      <c r="J186" s="106" t="s">
        <v>609</v>
      </c>
      <c r="K186" s="122"/>
      <c r="L186" s="122"/>
      <c r="M186" s="122"/>
      <c r="N186" s="122"/>
      <c r="O186" s="122" t="s">
        <v>762</v>
      </c>
      <c r="P186" s="122"/>
      <c r="Q186" s="122" t="s">
        <v>2005</v>
      </c>
      <c r="R186" s="231">
        <v>3450</v>
      </c>
      <c r="S186" s="106"/>
      <c r="T186" s="106" t="s">
        <v>506</v>
      </c>
      <c r="U186" s="106" t="s">
        <v>686</v>
      </c>
      <c r="V186" s="106"/>
      <c r="W186" s="174"/>
      <c r="Y186" s="126"/>
      <c r="Z186" s="144">
        <v>40817</v>
      </c>
      <c r="AA186" s="106">
        <v>2015</v>
      </c>
      <c r="AB186" s="106"/>
      <c r="AC186" s="106" t="s">
        <v>526</v>
      </c>
      <c r="AD186" s="159" t="s">
        <v>1673</v>
      </c>
    </row>
    <row r="187" spans="1:30" ht="348" customHeight="1">
      <c r="A187" s="69">
        <v>42815</v>
      </c>
      <c r="B187" s="57" t="s">
        <v>566</v>
      </c>
      <c r="C187" s="70" t="s">
        <v>487</v>
      </c>
      <c r="D187" s="57" t="s">
        <v>344</v>
      </c>
      <c r="E187" s="57" t="s">
        <v>2006</v>
      </c>
      <c r="F187" s="57" t="s">
        <v>345</v>
      </c>
      <c r="G187" s="57" t="s">
        <v>170</v>
      </c>
      <c r="H187" s="57">
        <v>1</v>
      </c>
      <c r="I187" s="57">
        <v>57</v>
      </c>
      <c r="J187" s="57" t="s">
        <v>609</v>
      </c>
      <c r="K187" s="77"/>
      <c r="L187" s="77"/>
      <c r="M187" s="77"/>
      <c r="N187" s="77"/>
      <c r="O187" s="77"/>
      <c r="P187" s="77"/>
      <c r="Q187" s="77" t="s">
        <v>1983</v>
      </c>
      <c r="R187" s="227">
        <v>90</v>
      </c>
      <c r="S187" s="57"/>
      <c r="T187" s="57" t="s">
        <v>447</v>
      </c>
      <c r="U187" s="57"/>
      <c r="V187" s="57"/>
      <c r="W187" s="172"/>
      <c r="Y187" s="165"/>
      <c r="Z187" s="57"/>
      <c r="AA187" s="57"/>
      <c r="AB187" s="57"/>
      <c r="AC187" s="57"/>
      <c r="AD187" s="123"/>
    </row>
    <row r="188" spans="1:30" ht="408.75" customHeight="1">
      <c r="A188" s="69">
        <v>41512</v>
      </c>
      <c r="B188" s="57" t="s">
        <v>566</v>
      </c>
      <c r="C188" s="70" t="s">
        <v>487</v>
      </c>
      <c r="D188" s="57"/>
      <c r="E188" s="57" t="s">
        <v>1087</v>
      </c>
      <c r="F188" s="57" t="s">
        <v>400</v>
      </c>
      <c r="G188" s="57" t="s">
        <v>170</v>
      </c>
      <c r="H188" s="57">
        <v>1</v>
      </c>
      <c r="I188" s="57">
        <v>120</v>
      </c>
      <c r="J188" s="57" t="s">
        <v>609</v>
      </c>
      <c r="K188" s="77"/>
      <c r="L188" s="77"/>
      <c r="M188" s="77"/>
      <c r="N188" s="77"/>
      <c r="O188" s="77" t="s">
        <v>762</v>
      </c>
      <c r="P188" s="77"/>
      <c r="Q188" s="77" t="s">
        <v>279</v>
      </c>
      <c r="R188" s="217"/>
      <c r="S188" s="57" t="s">
        <v>309</v>
      </c>
      <c r="T188" s="57" t="s">
        <v>147</v>
      </c>
      <c r="U188" s="57" t="s">
        <v>147</v>
      </c>
      <c r="V188" s="57"/>
      <c r="W188" s="172"/>
      <c r="X188" s="57" t="s">
        <v>381</v>
      </c>
      <c r="Y188" s="165"/>
      <c r="Z188" s="57"/>
      <c r="AA188" s="57"/>
      <c r="AB188" s="57"/>
      <c r="AC188" s="57"/>
      <c r="AD188" s="123" t="s">
        <v>873</v>
      </c>
    </row>
    <row r="189" spans="1:30" ht="24" customHeight="1">
      <c r="A189" s="69">
        <v>42816</v>
      </c>
      <c r="B189" s="57" t="s">
        <v>566</v>
      </c>
      <c r="C189" s="70" t="s">
        <v>487</v>
      </c>
      <c r="D189" s="57" t="s">
        <v>1257</v>
      </c>
      <c r="E189" s="57" t="s">
        <v>2016</v>
      </c>
      <c r="F189" s="123" t="s">
        <v>1712</v>
      </c>
      <c r="G189" s="57" t="s">
        <v>170</v>
      </c>
      <c r="H189" s="110">
        <v>1</v>
      </c>
      <c r="I189" s="110">
        <v>88</v>
      </c>
      <c r="J189" s="57" t="s">
        <v>609</v>
      </c>
      <c r="K189" s="77">
        <v>75.6</v>
      </c>
      <c r="L189" s="77"/>
      <c r="M189" s="77"/>
      <c r="N189" s="77"/>
      <c r="O189" s="77" t="s">
        <v>762</v>
      </c>
      <c r="P189" s="77"/>
      <c r="Q189" s="77" t="s">
        <v>2018</v>
      </c>
      <c r="R189" s="227">
        <v>250</v>
      </c>
      <c r="S189" s="57"/>
      <c r="T189" s="57"/>
      <c r="U189" s="57" t="s">
        <v>156</v>
      </c>
      <c r="V189" s="57"/>
      <c r="W189" s="172"/>
      <c r="Y189" s="165"/>
      <c r="Z189" s="57" t="s">
        <v>1779</v>
      </c>
      <c r="AA189" s="57">
        <v>2015</v>
      </c>
      <c r="AB189" s="57" t="s">
        <v>1713</v>
      </c>
      <c r="AC189" s="57" t="s">
        <v>1778</v>
      </c>
      <c r="AD189" s="123" t="s">
        <v>2017</v>
      </c>
    </row>
    <row r="190" spans="1:30" ht="228" customHeight="1">
      <c r="A190" s="69">
        <v>41950</v>
      </c>
      <c r="B190" s="57" t="s">
        <v>566</v>
      </c>
      <c r="C190" s="70" t="s">
        <v>487</v>
      </c>
      <c r="D190" s="57" t="s">
        <v>366</v>
      </c>
      <c r="E190" s="57" t="s">
        <v>367</v>
      </c>
      <c r="F190" s="57"/>
      <c r="G190" s="57" t="s">
        <v>170</v>
      </c>
      <c r="H190" s="57">
        <v>1</v>
      </c>
      <c r="I190" s="57">
        <v>14.8</v>
      </c>
      <c r="J190" s="57" t="s">
        <v>608</v>
      </c>
      <c r="K190" s="77"/>
      <c r="L190" s="77"/>
      <c r="M190" s="77"/>
      <c r="N190" s="77"/>
      <c r="O190" s="77"/>
      <c r="P190" s="77"/>
      <c r="Q190" s="77" t="s">
        <v>279</v>
      </c>
      <c r="R190" s="227"/>
      <c r="S190" s="57"/>
      <c r="T190" s="57"/>
      <c r="U190" s="57"/>
      <c r="V190" s="57"/>
      <c r="W190" s="172" t="s">
        <v>729</v>
      </c>
      <c r="Y190" s="165"/>
      <c r="Z190" s="57"/>
      <c r="AA190" s="57"/>
      <c r="AB190" s="57"/>
      <c r="AC190" s="57"/>
      <c r="AD190" s="123" t="s">
        <v>1829</v>
      </c>
    </row>
    <row r="191" spans="1:30" ht="72" customHeight="1">
      <c r="A191" s="69">
        <v>41691</v>
      </c>
      <c r="B191" s="57" t="s">
        <v>442</v>
      </c>
      <c r="C191" s="70" t="s">
        <v>1699</v>
      </c>
      <c r="D191" s="110"/>
      <c r="E191" s="57" t="s">
        <v>1700</v>
      </c>
      <c r="F191" s="57" t="s">
        <v>1701</v>
      </c>
      <c r="G191" s="57" t="s">
        <v>169</v>
      </c>
      <c r="H191" s="110">
        <v>1</v>
      </c>
      <c r="I191" s="110"/>
      <c r="J191" s="110"/>
      <c r="K191" s="77">
        <v>83</v>
      </c>
      <c r="L191" s="77"/>
      <c r="M191" s="77"/>
      <c r="N191" s="77"/>
      <c r="O191" s="77" t="s">
        <v>762</v>
      </c>
      <c r="P191" s="77" t="s">
        <v>1293</v>
      </c>
      <c r="Q191" s="77" t="s">
        <v>279</v>
      </c>
      <c r="R191" s="227"/>
      <c r="S191" s="57" t="s">
        <v>1705</v>
      </c>
      <c r="T191" s="57"/>
      <c r="U191" s="57" t="s">
        <v>1702</v>
      </c>
      <c r="V191" s="57"/>
      <c r="W191" s="172" t="s">
        <v>147</v>
      </c>
      <c r="Y191" s="165"/>
      <c r="Z191" s="57"/>
      <c r="AA191" s="57">
        <v>2014</v>
      </c>
      <c r="AB191" s="57">
        <v>2014</v>
      </c>
      <c r="AC191" s="57" t="s">
        <v>1704</v>
      </c>
      <c r="AD191" s="57"/>
    </row>
    <row r="192" spans="1:30" ht="96" customHeight="1">
      <c r="A192" s="69">
        <v>42816</v>
      </c>
      <c r="B192" s="57" t="s">
        <v>432</v>
      </c>
      <c r="C192" s="70" t="s">
        <v>302</v>
      </c>
      <c r="D192" s="57"/>
      <c r="E192" s="57"/>
      <c r="F192" s="57" t="s">
        <v>2034</v>
      </c>
      <c r="G192" s="57"/>
      <c r="H192" s="57">
        <v>12</v>
      </c>
      <c r="I192" s="57" t="s">
        <v>777</v>
      </c>
      <c r="J192" s="57" t="s">
        <v>609</v>
      </c>
      <c r="K192" s="77"/>
      <c r="L192" s="77"/>
      <c r="M192" s="77"/>
      <c r="N192" s="77"/>
      <c r="O192" s="77"/>
      <c r="P192" s="77"/>
      <c r="Q192" s="77" t="s">
        <v>1828</v>
      </c>
      <c r="R192" s="227">
        <v>1500</v>
      </c>
      <c r="S192" s="57" t="s">
        <v>302</v>
      </c>
      <c r="T192" s="57"/>
      <c r="U192" s="58" t="s">
        <v>33</v>
      </c>
      <c r="V192" s="57"/>
      <c r="W192" s="172"/>
      <c r="Y192" s="165"/>
      <c r="Z192" s="57"/>
      <c r="AA192" s="57"/>
      <c r="AB192" s="57"/>
      <c r="AC192" s="57" t="s">
        <v>1172</v>
      </c>
      <c r="AD192" s="123"/>
    </row>
    <row r="193" spans="1:30" ht="96" customHeight="1">
      <c r="A193" s="69">
        <v>41647</v>
      </c>
      <c r="B193" s="57" t="s">
        <v>442</v>
      </c>
      <c r="C193" s="70" t="s">
        <v>998</v>
      </c>
      <c r="D193" s="57"/>
      <c r="E193" s="57" t="s">
        <v>1303</v>
      </c>
      <c r="F193" s="57"/>
      <c r="G193" s="57" t="s">
        <v>1304</v>
      </c>
      <c r="H193" s="57">
        <v>1</v>
      </c>
      <c r="I193" s="57">
        <v>87</v>
      </c>
      <c r="J193" s="57"/>
      <c r="K193" s="77"/>
      <c r="L193" s="77"/>
      <c r="M193" s="77"/>
      <c r="N193" s="77"/>
      <c r="O193" s="77" t="s">
        <v>762</v>
      </c>
      <c r="P193" s="77" t="s">
        <v>1293</v>
      </c>
      <c r="Q193" s="77" t="s">
        <v>279</v>
      </c>
      <c r="R193" s="227">
        <v>30</v>
      </c>
      <c r="S193" s="57" t="s">
        <v>1305</v>
      </c>
      <c r="T193" s="57"/>
      <c r="U193" s="58" t="s">
        <v>147</v>
      </c>
      <c r="V193" s="57"/>
      <c r="W193" s="172"/>
      <c r="X193" s="57" t="s">
        <v>405</v>
      </c>
      <c r="Y193" s="165"/>
      <c r="Z193" s="79">
        <v>39692</v>
      </c>
      <c r="AA193" s="57">
        <v>2012</v>
      </c>
      <c r="AB193" s="57"/>
      <c r="AC193" s="57"/>
      <c r="AD193" s="123"/>
    </row>
    <row r="194" spans="1:30" ht="72" customHeight="1">
      <c r="A194" s="69">
        <v>42816</v>
      </c>
      <c r="B194" s="57" t="s">
        <v>442</v>
      </c>
      <c r="C194" s="70" t="s">
        <v>2056</v>
      </c>
      <c r="D194" s="57"/>
      <c r="E194" s="57" t="s">
        <v>2035</v>
      </c>
      <c r="F194" s="57" t="s">
        <v>202</v>
      </c>
      <c r="G194" s="57" t="s">
        <v>170</v>
      </c>
      <c r="H194" s="57">
        <v>1</v>
      </c>
      <c r="I194" s="57">
        <v>64</v>
      </c>
      <c r="J194" s="57" t="s">
        <v>609</v>
      </c>
      <c r="K194" s="77"/>
      <c r="L194" s="77"/>
      <c r="M194" s="77"/>
      <c r="N194" s="77"/>
      <c r="O194" s="77" t="s">
        <v>762</v>
      </c>
      <c r="P194" s="77"/>
      <c r="Q194" s="77" t="s">
        <v>2036</v>
      </c>
      <c r="R194" s="217"/>
      <c r="S194" s="57" t="s">
        <v>1125</v>
      </c>
      <c r="T194" s="57"/>
      <c r="U194" s="57"/>
      <c r="V194" s="57"/>
      <c r="W194" s="172" t="s">
        <v>816</v>
      </c>
      <c r="Y194" s="165"/>
      <c r="Z194" s="79">
        <v>40969</v>
      </c>
      <c r="AA194" s="57"/>
      <c r="AB194" s="57"/>
      <c r="AC194" s="57"/>
      <c r="AD194" s="123"/>
    </row>
    <row r="195" spans="1:29" ht="138" customHeight="1">
      <c r="A195" s="69">
        <v>42816</v>
      </c>
      <c r="B195" s="57" t="s">
        <v>566</v>
      </c>
      <c r="C195" s="70" t="s">
        <v>986</v>
      </c>
      <c r="D195" s="57" t="s">
        <v>572</v>
      </c>
      <c r="E195" s="57" t="s">
        <v>2037</v>
      </c>
      <c r="F195" s="57"/>
      <c r="G195" s="57" t="s">
        <v>169</v>
      </c>
      <c r="H195" s="57">
        <v>1</v>
      </c>
      <c r="I195" s="57" t="s">
        <v>777</v>
      </c>
      <c r="J195" s="57" t="s">
        <v>609</v>
      </c>
      <c r="K195" s="77"/>
      <c r="L195" s="77"/>
      <c r="M195" s="77"/>
      <c r="N195" s="77"/>
      <c r="O195" s="77" t="s">
        <v>762</v>
      </c>
      <c r="P195" s="77"/>
      <c r="Q195" s="77" t="s">
        <v>2038</v>
      </c>
      <c r="R195" s="227">
        <v>200</v>
      </c>
      <c r="S195" s="57"/>
      <c r="T195" s="57"/>
      <c r="U195" s="57" t="s">
        <v>686</v>
      </c>
      <c r="V195" s="57"/>
      <c r="W195" s="172" t="s">
        <v>533</v>
      </c>
      <c r="Y195" s="165"/>
      <c r="Z195" s="79">
        <v>40756</v>
      </c>
      <c r="AA195" s="57" t="s">
        <v>2039</v>
      </c>
      <c r="AB195" s="57"/>
      <c r="AC195" s="57"/>
    </row>
    <row r="196" spans="1:32" s="258" customFormat="1" ht="60" customHeight="1">
      <c r="A196" s="69">
        <v>42839</v>
      </c>
      <c r="B196" s="57" t="s">
        <v>566</v>
      </c>
      <c r="C196" s="70" t="s">
        <v>986</v>
      </c>
      <c r="D196" s="57"/>
      <c r="E196" s="57" t="s">
        <v>2257</v>
      </c>
      <c r="F196" s="57" t="s">
        <v>372</v>
      </c>
      <c r="G196" s="57" t="s">
        <v>170</v>
      </c>
      <c r="H196" s="57">
        <v>1</v>
      </c>
      <c r="I196" s="57">
        <v>1200</v>
      </c>
      <c r="J196" s="57" t="s">
        <v>609</v>
      </c>
      <c r="K196" s="77"/>
      <c r="L196" s="77"/>
      <c r="M196" s="77"/>
      <c r="N196" s="77"/>
      <c r="O196" s="77"/>
      <c r="P196" s="77"/>
      <c r="Q196" s="77" t="s">
        <v>764</v>
      </c>
      <c r="R196" s="217"/>
      <c r="S196" s="57"/>
      <c r="T196" s="57"/>
      <c r="U196" s="57"/>
      <c r="V196" s="57"/>
      <c r="W196" s="172"/>
      <c r="X196" s="57"/>
      <c r="Y196" s="165"/>
      <c r="Z196" s="57"/>
      <c r="AA196" s="57"/>
      <c r="AB196" s="57"/>
      <c r="AC196" s="57" t="s">
        <v>1431</v>
      </c>
      <c r="AD196" s="277" t="s">
        <v>2258</v>
      </c>
      <c r="AE196" s="58"/>
      <c r="AF196" s="58"/>
    </row>
    <row r="197" spans="1:30" ht="108" customHeight="1">
      <c r="A197" s="69">
        <v>42839</v>
      </c>
      <c r="B197" s="57" t="s">
        <v>566</v>
      </c>
      <c r="C197" s="70" t="s">
        <v>986</v>
      </c>
      <c r="D197" s="57"/>
      <c r="E197" s="57" t="s">
        <v>2255</v>
      </c>
      <c r="F197" s="57" t="s">
        <v>1038</v>
      </c>
      <c r="G197" s="57" t="s">
        <v>170</v>
      </c>
      <c r="H197" s="57">
        <v>1</v>
      </c>
      <c r="I197" s="57">
        <v>260</v>
      </c>
      <c r="J197" s="57" t="s">
        <v>609</v>
      </c>
      <c r="K197" s="77"/>
      <c r="L197" s="77"/>
      <c r="M197" s="77"/>
      <c r="N197" s="77"/>
      <c r="O197" s="77" t="s">
        <v>617</v>
      </c>
      <c r="P197" s="77"/>
      <c r="Q197" s="77" t="s">
        <v>830</v>
      </c>
      <c r="R197" s="217"/>
      <c r="S197" s="57"/>
      <c r="T197" s="57"/>
      <c r="U197" s="172" t="s">
        <v>147</v>
      </c>
      <c r="V197" s="57">
        <v>14</v>
      </c>
      <c r="Y197" s="165"/>
      <c r="Z197" s="57"/>
      <c r="AA197" s="57"/>
      <c r="AB197" s="57"/>
      <c r="AC197" s="57"/>
      <c r="AD197" s="285" t="s">
        <v>2256</v>
      </c>
    </row>
    <row r="198" spans="1:32" ht="108" customHeight="1">
      <c r="A198" s="253">
        <v>42839</v>
      </c>
      <c r="B198" s="254" t="s">
        <v>566</v>
      </c>
      <c r="C198" s="255" t="s">
        <v>986</v>
      </c>
      <c r="D198" s="254"/>
      <c r="E198" s="254" t="s">
        <v>2059</v>
      </c>
      <c r="F198" s="254" t="s">
        <v>967</v>
      </c>
      <c r="G198" s="254" t="s">
        <v>170</v>
      </c>
      <c r="H198" s="254">
        <v>1</v>
      </c>
      <c r="I198" s="254">
        <v>1295</v>
      </c>
      <c r="J198" s="254" t="s">
        <v>609</v>
      </c>
      <c r="K198" s="256"/>
      <c r="L198" s="256"/>
      <c r="M198" s="256"/>
      <c r="N198" s="256"/>
      <c r="O198" s="256"/>
      <c r="P198" s="256"/>
      <c r="Q198" s="256" t="s">
        <v>830</v>
      </c>
      <c r="R198" s="257"/>
      <c r="S198" s="254"/>
      <c r="T198" s="254"/>
      <c r="U198" s="254"/>
      <c r="V198" s="254"/>
      <c r="W198" s="283" t="s">
        <v>777</v>
      </c>
      <c r="X198" s="254"/>
      <c r="Y198" s="284"/>
      <c r="Z198" s="254"/>
      <c r="AA198" s="254">
        <v>2024</v>
      </c>
      <c r="AB198" s="254"/>
      <c r="AC198" s="254"/>
      <c r="AD198" s="279"/>
      <c r="AE198" s="258"/>
      <c r="AF198" s="258"/>
    </row>
    <row r="199" spans="1:30" ht="83.25" customHeight="1">
      <c r="A199" s="69">
        <v>42839</v>
      </c>
      <c r="B199" s="57" t="s">
        <v>566</v>
      </c>
      <c r="C199" s="70" t="s">
        <v>2055</v>
      </c>
      <c r="D199" s="57"/>
      <c r="E199" s="57" t="s">
        <v>2259</v>
      </c>
      <c r="F199" s="57" t="s">
        <v>372</v>
      </c>
      <c r="G199" s="57" t="s">
        <v>170</v>
      </c>
      <c r="H199" s="57">
        <v>2</v>
      </c>
      <c r="I199" s="57">
        <v>245</v>
      </c>
      <c r="J199" s="57" t="s">
        <v>609</v>
      </c>
      <c r="K199" s="77"/>
      <c r="L199" s="77"/>
      <c r="M199" s="77"/>
      <c r="N199" s="77"/>
      <c r="O199" s="77"/>
      <c r="P199" s="77"/>
      <c r="Q199" s="77" t="s">
        <v>830</v>
      </c>
      <c r="R199" s="217"/>
      <c r="S199" s="57"/>
      <c r="T199" s="57"/>
      <c r="U199" s="57"/>
      <c r="V199" s="57"/>
      <c r="W199" s="172"/>
      <c r="Y199" s="165"/>
      <c r="Z199" s="57"/>
      <c r="AA199" s="57"/>
      <c r="AB199" s="57"/>
      <c r="AC199" s="57"/>
      <c r="AD199" s="285" t="s">
        <v>2260</v>
      </c>
    </row>
    <row r="200" spans="1:30" ht="48" customHeight="1">
      <c r="A200" s="69">
        <v>42839</v>
      </c>
      <c r="B200" s="57" t="s">
        <v>566</v>
      </c>
      <c r="C200" s="70" t="s">
        <v>986</v>
      </c>
      <c r="D200" s="57"/>
      <c r="E200" s="57" t="s">
        <v>2060</v>
      </c>
      <c r="F200" s="57" t="s">
        <v>372</v>
      </c>
      <c r="G200" s="57" t="s">
        <v>170</v>
      </c>
      <c r="H200" s="57">
        <v>1</v>
      </c>
      <c r="I200" s="57">
        <v>290</v>
      </c>
      <c r="J200" s="57" t="s">
        <v>609</v>
      </c>
      <c r="K200" s="77"/>
      <c r="L200" s="77"/>
      <c r="M200" s="77"/>
      <c r="N200" s="77"/>
      <c r="O200" s="77" t="s">
        <v>762</v>
      </c>
      <c r="P200" s="77"/>
      <c r="Q200" s="77" t="s">
        <v>830</v>
      </c>
      <c r="R200" s="217"/>
      <c r="S200" s="57"/>
      <c r="T200" s="57"/>
      <c r="V200" s="57"/>
      <c r="W200" s="172"/>
      <c r="Y200" s="165"/>
      <c r="Z200" s="57"/>
      <c r="AA200" s="57"/>
      <c r="AB200" s="57"/>
      <c r="AC200" s="57"/>
      <c r="AD200" s="123"/>
    </row>
    <row r="201" spans="1:32" ht="132" customHeight="1">
      <c r="A201" s="69">
        <v>42839</v>
      </c>
      <c r="B201" s="57" t="s">
        <v>566</v>
      </c>
      <c r="C201" s="70" t="s">
        <v>986</v>
      </c>
      <c r="D201" s="57"/>
      <c r="E201" s="57" t="s">
        <v>2261</v>
      </c>
      <c r="F201" s="57" t="s">
        <v>372</v>
      </c>
      <c r="G201" s="57" t="s">
        <v>170</v>
      </c>
      <c r="H201" s="57">
        <v>1</v>
      </c>
      <c r="I201" s="57">
        <v>60</v>
      </c>
      <c r="J201" s="57" t="s">
        <v>609</v>
      </c>
      <c r="K201" s="77"/>
      <c r="L201" s="77"/>
      <c r="M201" s="77"/>
      <c r="N201" s="77"/>
      <c r="O201" s="77"/>
      <c r="P201" s="77"/>
      <c r="Q201" s="77" t="s">
        <v>830</v>
      </c>
      <c r="R201" s="217"/>
      <c r="S201" s="57"/>
      <c r="T201" s="57"/>
      <c r="U201" s="57"/>
      <c r="V201" s="57"/>
      <c r="W201" s="172" t="s">
        <v>884</v>
      </c>
      <c r="Y201" s="165"/>
      <c r="Z201" s="57"/>
      <c r="AA201" s="57"/>
      <c r="AB201" s="57"/>
      <c r="AC201" s="57"/>
      <c r="AD201" s="123"/>
      <c r="AE201" s="64"/>
      <c r="AF201" s="64"/>
    </row>
    <row r="202" spans="1:30" ht="72" customHeight="1">
      <c r="A202" s="69">
        <v>42839</v>
      </c>
      <c r="B202" s="57" t="s">
        <v>566</v>
      </c>
      <c r="C202" s="70" t="s">
        <v>2159</v>
      </c>
      <c r="D202" s="57"/>
      <c r="E202" s="57" t="s">
        <v>2065</v>
      </c>
      <c r="F202" s="57" t="s">
        <v>372</v>
      </c>
      <c r="G202" s="57" t="s">
        <v>170</v>
      </c>
      <c r="H202" s="57">
        <v>1</v>
      </c>
      <c r="I202" s="57">
        <v>65</v>
      </c>
      <c r="J202" s="57" t="s">
        <v>608</v>
      </c>
      <c r="K202" s="77"/>
      <c r="L202" s="77"/>
      <c r="M202" s="77"/>
      <c r="N202" s="77"/>
      <c r="O202" s="77"/>
      <c r="P202" s="77"/>
      <c r="Q202" s="77" t="s">
        <v>830</v>
      </c>
      <c r="R202" s="217"/>
      <c r="S202" s="57"/>
      <c r="T202" s="57"/>
      <c r="U202" s="57" t="s">
        <v>2066</v>
      </c>
      <c r="V202" s="57"/>
      <c r="W202" s="172"/>
      <c r="Y202" s="165"/>
      <c r="Z202" s="57"/>
      <c r="AA202" s="57"/>
      <c r="AB202" s="57"/>
      <c r="AC202" s="57"/>
      <c r="AD202" s="277" t="s">
        <v>2262</v>
      </c>
    </row>
    <row r="203" spans="1:30" ht="91.5" customHeight="1">
      <c r="A203" s="69">
        <v>42816</v>
      </c>
      <c r="B203" s="57" t="s">
        <v>566</v>
      </c>
      <c r="C203" s="70" t="s">
        <v>986</v>
      </c>
      <c r="D203" s="57"/>
      <c r="E203" s="57" t="s">
        <v>2040</v>
      </c>
      <c r="F203" s="57"/>
      <c r="G203" s="57" t="s">
        <v>169</v>
      </c>
      <c r="H203" s="57">
        <v>1</v>
      </c>
      <c r="I203" s="57"/>
      <c r="J203" s="57"/>
      <c r="K203" s="77"/>
      <c r="L203" s="77"/>
      <c r="M203" s="77"/>
      <c r="N203" s="77"/>
      <c r="O203" s="77"/>
      <c r="P203" s="77"/>
      <c r="Q203" s="77" t="s">
        <v>2018</v>
      </c>
      <c r="R203" s="227">
        <v>45</v>
      </c>
      <c r="S203" s="57"/>
      <c r="T203" s="57"/>
      <c r="U203" s="57" t="s">
        <v>147</v>
      </c>
      <c r="V203" s="57">
        <v>8</v>
      </c>
      <c r="W203" s="172"/>
      <c r="Y203" s="165"/>
      <c r="Z203" s="57">
        <v>2007</v>
      </c>
      <c r="AA203" s="57"/>
      <c r="AB203" s="57"/>
      <c r="AC203" s="57"/>
      <c r="AD203" s="123"/>
    </row>
    <row r="204" spans="1:29" ht="144" customHeight="1">
      <c r="A204" s="69">
        <v>41591</v>
      </c>
      <c r="B204" s="57" t="s">
        <v>566</v>
      </c>
      <c r="C204" s="70" t="s">
        <v>986</v>
      </c>
      <c r="D204" s="57" t="s">
        <v>372</v>
      </c>
      <c r="E204" s="57" t="s">
        <v>987</v>
      </c>
      <c r="F204" s="57" t="s">
        <v>988</v>
      </c>
      <c r="G204" s="57" t="s">
        <v>170</v>
      </c>
      <c r="H204" s="57">
        <v>1</v>
      </c>
      <c r="I204" s="57">
        <v>2400</v>
      </c>
      <c r="J204" s="57" t="s">
        <v>609</v>
      </c>
      <c r="K204" s="77">
        <v>205</v>
      </c>
      <c r="L204" s="77"/>
      <c r="M204" s="77">
        <v>700</v>
      </c>
      <c r="N204" s="77">
        <v>43800</v>
      </c>
      <c r="O204" s="77" t="s">
        <v>762</v>
      </c>
      <c r="P204" s="77" t="s">
        <v>1293</v>
      </c>
      <c r="Q204" s="77" t="s">
        <v>279</v>
      </c>
      <c r="R204" s="227">
        <v>1400</v>
      </c>
      <c r="S204" s="57" t="s">
        <v>1462</v>
      </c>
      <c r="T204" s="57"/>
      <c r="U204" s="57" t="s">
        <v>1461</v>
      </c>
      <c r="V204" s="57">
        <v>14</v>
      </c>
      <c r="W204" s="172" t="s">
        <v>1083</v>
      </c>
      <c r="Y204" s="165"/>
      <c r="Z204" s="57">
        <v>1996</v>
      </c>
      <c r="AA204" s="57">
        <v>2011</v>
      </c>
      <c r="AB204" s="57">
        <v>2011</v>
      </c>
      <c r="AC204" s="57"/>
    </row>
    <row r="205" spans="1:30" ht="36" customHeight="1">
      <c r="A205" s="69">
        <v>42816</v>
      </c>
      <c r="B205" s="57" t="s">
        <v>566</v>
      </c>
      <c r="C205" s="70" t="s">
        <v>2055</v>
      </c>
      <c r="D205" s="57"/>
      <c r="E205" s="57" t="s">
        <v>2041</v>
      </c>
      <c r="F205" s="57"/>
      <c r="G205" s="57" t="s">
        <v>170</v>
      </c>
      <c r="H205" s="57">
        <v>1</v>
      </c>
      <c r="I205" s="57">
        <v>250</v>
      </c>
      <c r="J205" s="57" t="s">
        <v>609</v>
      </c>
      <c r="K205" s="77">
        <v>78</v>
      </c>
      <c r="L205" s="77"/>
      <c r="M205" s="77"/>
      <c r="N205" s="77"/>
      <c r="O205" s="77" t="s">
        <v>762</v>
      </c>
      <c r="P205" s="77"/>
      <c r="Q205" s="77" t="s">
        <v>2018</v>
      </c>
      <c r="R205" s="227">
        <v>250</v>
      </c>
      <c r="S205" s="57"/>
      <c r="T205" s="57" t="s">
        <v>47</v>
      </c>
      <c r="U205" s="57"/>
      <c r="V205" s="57"/>
      <c r="W205" s="172" t="s">
        <v>1170</v>
      </c>
      <c r="Y205" s="165"/>
      <c r="Z205" s="57"/>
      <c r="AA205" s="57">
        <v>2013</v>
      </c>
      <c r="AB205" s="57">
        <v>2017</v>
      </c>
      <c r="AC205" s="57"/>
      <c r="AD205" s="123"/>
    </row>
    <row r="206" spans="1:30" ht="36" customHeight="1">
      <c r="A206" s="69">
        <v>41512</v>
      </c>
      <c r="B206" s="165" t="s">
        <v>566</v>
      </c>
      <c r="C206" s="166" t="s">
        <v>986</v>
      </c>
      <c r="D206" s="165"/>
      <c r="E206" s="165" t="s">
        <v>431</v>
      </c>
      <c r="F206" s="165" t="s">
        <v>236</v>
      </c>
      <c r="G206" s="165" t="s">
        <v>170</v>
      </c>
      <c r="H206" s="165">
        <v>1</v>
      </c>
      <c r="I206" s="165"/>
      <c r="J206" s="165"/>
      <c r="K206" s="167"/>
      <c r="L206" s="167"/>
      <c r="M206" s="167"/>
      <c r="N206" s="167"/>
      <c r="O206" s="167"/>
      <c r="P206" s="167"/>
      <c r="Q206" s="167" t="s">
        <v>279</v>
      </c>
      <c r="R206" s="236">
        <v>22</v>
      </c>
      <c r="S206" s="165" t="s">
        <v>777</v>
      </c>
      <c r="T206" s="165"/>
      <c r="U206" s="165" t="s">
        <v>147</v>
      </c>
      <c r="V206" s="165"/>
      <c r="W206" s="178" t="s">
        <v>686</v>
      </c>
      <c r="Y206" s="165"/>
      <c r="Z206" s="165"/>
      <c r="AA206" s="165"/>
      <c r="AB206" s="165"/>
      <c r="AC206" s="165"/>
      <c r="AD206" s="184"/>
    </row>
    <row r="207" spans="1:30" ht="120" customHeight="1">
      <c r="A207" s="69">
        <v>42818</v>
      </c>
      <c r="B207" s="57" t="s">
        <v>566</v>
      </c>
      <c r="C207" s="70" t="s">
        <v>986</v>
      </c>
      <c r="D207" s="57"/>
      <c r="E207" s="57" t="s">
        <v>2061</v>
      </c>
      <c r="F207" s="57" t="s">
        <v>572</v>
      </c>
      <c r="G207" s="57" t="s">
        <v>209</v>
      </c>
      <c r="H207" s="57">
        <v>1</v>
      </c>
      <c r="I207" s="57">
        <v>19.24</v>
      </c>
      <c r="J207" s="57" t="s">
        <v>610</v>
      </c>
      <c r="K207" s="77" t="s">
        <v>880</v>
      </c>
      <c r="L207" s="77"/>
      <c r="M207" s="77"/>
      <c r="N207" s="77"/>
      <c r="O207" s="77" t="s">
        <v>762</v>
      </c>
      <c r="P207" s="77" t="s">
        <v>1293</v>
      </c>
      <c r="Q207" s="77" t="s">
        <v>1891</v>
      </c>
      <c r="R207" s="217"/>
      <c r="S207" s="57"/>
      <c r="T207" s="57" t="s">
        <v>1084</v>
      </c>
      <c r="U207" s="57"/>
      <c r="V207" s="57"/>
      <c r="W207" s="172"/>
      <c r="Y207" s="165"/>
      <c r="Z207" s="57"/>
      <c r="AA207" s="57">
        <v>2016</v>
      </c>
      <c r="AB207" s="57"/>
      <c r="AC207" s="57"/>
      <c r="AD207" s="116" t="s">
        <v>2062</v>
      </c>
    </row>
    <row r="208" spans="1:30" ht="120" customHeight="1">
      <c r="A208" s="69">
        <v>42818</v>
      </c>
      <c r="B208" s="57" t="s">
        <v>566</v>
      </c>
      <c r="C208" s="70" t="s">
        <v>986</v>
      </c>
      <c r="D208" s="57"/>
      <c r="E208" s="57" t="s">
        <v>2063</v>
      </c>
      <c r="F208" s="57" t="s">
        <v>967</v>
      </c>
      <c r="G208" s="57" t="s">
        <v>170</v>
      </c>
      <c r="H208" s="57">
        <v>1</v>
      </c>
      <c r="I208" s="57">
        <v>944</v>
      </c>
      <c r="J208" s="57" t="s">
        <v>609</v>
      </c>
      <c r="K208" s="77">
        <v>141</v>
      </c>
      <c r="L208" s="77">
        <v>540</v>
      </c>
      <c r="M208" s="77"/>
      <c r="N208" s="77">
        <v>12043</v>
      </c>
      <c r="O208" s="77" t="s">
        <v>762</v>
      </c>
      <c r="P208" s="77"/>
      <c r="Q208" s="77" t="s">
        <v>1891</v>
      </c>
      <c r="R208" s="227">
        <v>920.4</v>
      </c>
      <c r="S208" s="57" t="s">
        <v>777</v>
      </c>
      <c r="T208" s="57" t="s">
        <v>570</v>
      </c>
      <c r="U208" s="57" t="s">
        <v>1209</v>
      </c>
      <c r="V208" s="57">
        <v>8</v>
      </c>
      <c r="W208" s="172" t="s">
        <v>361</v>
      </c>
      <c r="Y208" s="165"/>
      <c r="Z208" s="79">
        <v>39722</v>
      </c>
      <c r="AA208" s="57">
        <v>2013</v>
      </c>
      <c r="AB208" s="57">
        <v>2015</v>
      </c>
      <c r="AC208" s="57" t="s">
        <v>564</v>
      </c>
      <c r="AD208" s="123" t="s">
        <v>2064</v>
      </c>
    </row>
    <row r="209" spans="1:30" ht="48" customHeight="1">
      <c r="A209" s="69">
        <v>41635</v>
      </c>
      <c r="B209" s="57" t="s">
        <v>442</v>
      </c>
      <c r="C209" s="70" t="s">
        <v>421</v>
      </c>
      <c r="D209" s="57"/>
      <c r="E209" s="57" t="s">
        <v>557</v>
      </c>
      <c r="F209" s="57" t="s">
        <v>1090</v>
      </c>
      <c r="G209" s="57" t="s">
        <v>170</v>
      </c>
      <c r="H209" s="57">
        <v>1</v>
      </c>
      <c r="I209" s="57">
        <v>63</v>
      </c>
      <c r="J209" s="57" t="s">
        <v>609</v>
      </c>
      <c r="K209" s="77"/>
      <c r="L209" s="77"/>
      <c r="M209" s="77"/>
      <c r="N209" s="77"/>
      <c r="O209" s="77" t="s">
        <v>762</v>
      </c>
      <c r="P209" s="77" t="s">
        <v>1293</v>
      </c>
      <c r="Q209" s="77" t="s">
        <v>279</v>
      </c>
      <c r="R209" s="227">
        <v>162</v>
      </c>
      <c r="S209" s="57" t="s">
        <v>1463</v>
      </c>
      <c r="T209" s="57" t="s">
        <v>1089</v>
      </c>
      <c r="U209" s="57" t="s">
        <v>147</v>
      </c>
      <c r="V209" s="57" t="s">
        <v>1680</v>
      </c>
      <c r="W209" s="172" t="s">
        <v>1464</v>
      </c>
      <c r="Y209" s="165"/>
      <c r="Z209" s="79">
        <v>40087</v>
      </c>
      <c r="AA209" s="57">
        <v>2013</v>
      </c>
      <c r="AB209" s="57"/>
      <c r="AC209" s="57"/>
      <c r="AD209" s="123"/>
    </row>
    <row r="210" spans="1:30" ht="60" customHeight="1">
      <c r="A210" s="120">
        <v>42839</v>
      </c>
      <c r="B210" s="106" t="s">
        <v>442</v>
      </c>
      <c r="C210" s="121" t="s">
        <v>2158</v>
      </c>
      <c r="D210" s="106"/>
      <c r="E210" s="106" t="s">
        <v>2263</v>
      </c>
      <c r="F210" s="106" t="s">
        <v>531</v>
      </c>
      <c r="G210" s="106" t="s">
        <v>169</v>
      </c>
      <c r="H210" s="57">
        <v>1</v>
      </c>
      <c r="I210" s="106" t="s">
        <v>777</v>
      </c>
      <c r="J210" s="106" t="s">
        <v>609</v>
      </c>
      <c r="K210" s="122"/>
      <c r="L210" s="122"/>
      <c r="M210" s="122">
        <v>1.25</v>
      </c>
      <c r="N210" s="122">
        <v>14.2</v>
      </c>
      <c r="O210" s="122" t="s">
        <v>762</v>
      </c>
      <c r="P210" s="122"/>
      <c r="Q210" s="122" t="s">
        <v>1892</v>
      </c>
      <c r="R210" s="231">
        <v>112</v>
      </c>
      <c r="S210" s="106" t="s">
        <v>1125</v>
      </c>
      <c r="T210" s="219"/>
      <c r="U210" s="106" t="s">
        <v>686</v>
      </c>
      <c r="V210" s="106"/>
      <c r="W210" s="174"/>
      <c r="Y210" s="126"/>
      <c r="Z210" s="106"/>
      <c r="AA210" s="106">
        <v>2017</v>
      </c>
      <c r="AB210" s="106"/>
      <c r="AC210" s="106" t="s">
        <v>885</v>
      </c>
      <c r="AD210" s="159"/>
    </row>
    <row r="211" spans="1:30" ht="144" customHeight="1">
      <c r="A211" s="69">
        <v>41512</v>
      </c>
      <c r="B211" s="57" t="s">
        <v>549</v>
      </c>
      <c r="C211" s="70" t="s">
        <v>425</v>
      </c>
      <c r="D211" s="58"/>
      <c r="E211" s="57" t="s">
        <v>1612</v>
      </c>
      <c r="F211" s="57" t="s">
        <v>930</v>
      </c>
      <c r="G211" s="57" t="s">
        <v>170</v>
      </c>
      <c r="H211" s="57">
        <v>1</v>
      </c>
      <c r="I211" s="57">
        <v>11</v>
      </c>
      <c r="J211" s="57" t="s">
        <v>608</v>
      </c>
      <c r="K211" s="77">
        <v>60</v>
      </c>
      <c r="L211" s="243">
        <v>1704</v>
      </c>
      <c r="M211" s="77">
        <v>50</v>
      </c>
      <c r="N211" s="77">
        <v>9.3</v>
      </c>
      <c r="O211" s="77" t="s">
        <v>762</v>
      </c>
      <c r="P211" s="77"/>
      <c r="Q211" s="77" t="s">
        <v>279</v>
      </c>
      <c r="R211" s="227">
        <v>56</v>
      </c>
      <c r="S211" s="57" t="s">
        <v>931</v>
      </c>
      <c r="T211" s="53" t="s">
        <v>425</v>
      </c>
      <c r="U211" s="57"/>
      <c r="V211" s="57">
        <v>11</v>
      </c>
      <c r="W211" s="175" t="s">
        <v>886</v>
      </c>
      <c r="Y211" s="165"/>
      <c r="Z211" s="57">
        <v>2005</v>
      </c>
      <c r="AA211" s="79">
        <v>39387</v>
      </c>
      <c r="AB211" s="57"/>
      <c r="AC211" s="57"/>
      <c r="AD211" s="123"/>
    </row>
    <row r="212" spans="1:30" ht="84" customHeight="1">
      <c r="A212" s="69">
        <v>42832</v>
      </c>
      <c r="B212" s="57" t="s">
        <v>432</v>
      </c>
      <c r="C212" s="70" t="s">
        <v>2157</v>
      </c>
      <c r="D212" s="110"/>
      <c r="E212" s="110"/>
      <c r="F212" s="57" t="s">
        <v>2067</v>
      </c>
      <c r="G212" s="57" t="s">
        <v>170</v>
      </c>
      <c r="H212" s="110">
        <v>2</v>
      </c>
      <c r="I212" s="110">
        <v>232</v>
      </c>
      <c r="J212" s="57" t="s">
        <v>609</v>
      </c>
      <c r="K212" s="77"/>
      <c r="L212" s="77"/>
      <c r="M212" s="77"/>
      <c r="N212" s="77"/>
      <c r="O212" s="77" t="s">
        <v>762</v>
      </c>
      <c r="P212" s="77"/>
      <c r="Q212" s="77" t="s">
        <v>2068</v>
      </c>
      <c r="R212" s="227">
        <v>222</v>
      </c>
      <c r="S212" s="57"/>
      <c r="T212" s="57"/>
      <c r="U212" s="57"/>
      <c r="V212" s="57"/>
      <c r="W212" s="172" t="s">
        <v>147</v>
      </c>
      <c r="Y212" s="165"/>
      <c r="Z212" s="57"/>
      <c r="AA212" s="57"/>
      <c r="AB212" s="57"/>
      <c r="AC212" s="57" t="s">
        <v>1173</v>
      </c>
      <c r="AD212" s="123"/>
    </row>
    <row r="213" spans="1:30" ht="63.75">
      <c r="A213" s="69">
        <v>41950</v>
      </c>
      <c r="B213" s="57" t="s">
        <v>442</v>
      </c>
      <c r="C213" s="70" t="s">
        <v>426</v>
      </c>
      <c r="D213" s="57"/>
      <c r="E213" s="57" t="s">
        <v>887</v>
      </c>
      <c r="F213" s="57" t="s">
        <v>888</v>
      </c>
      <c r="G213" s="57" t="s">
        <v>170</v>
      </c>
      <c r="H213" s="57">
        <v>1</v>
      </c>
      <c r="I213" s="57">
        <v>40</v>
      </c>
      <c r="J213" s="57"/>
      <c r="K213" s="77"/>
      <c r="L213" s="77"/>
      <c r="M213" s="77"/>
      <c r="N213" s="77"/>
      <c r="O213" s="77" t="s">
        <v>777</v>
      </c>
      <c r="P213" s="77"/>
      <c r="Q213" s="77" t="s">
        <v>279</v>
      </c>
      <c r="R213" s="217" t="s">
        <v>777</v>
      </c>
      <c r="S213" s="57" t="s">
        <v>889</v>
      </c>
      <c r="T213" s="57"/>
      <c r="U213" s="57" t="s">
        <v>686</v>
      </c>
      <c r="V213" s="57"/>
      <c r="W213" s="172" t="s">
        <v>890</v>
      </c>
      <c r="Y213" s="165"/>
      <c r="Z213" s="57"/>
      <c r="AA213" s="57">
        <v>2007</v>
      </c>
      <c r="AB213" s="57"/>
      <c r="AC213" s="57"/>
      <c r="AD213" s="123" t="s">
        <v>641</v>
      </c>
    </row>
    <row r="214" spans="1:30" ht="25.5">
      <c r="A214" s="69">
        <v>42839</v>
      </c>
      <c r="B214" s="57" t="s">
        <v>442</v>
      </c>
      <c r="C214" s="70" t="s">
        <v>2070</v>
      </c>
      <c r="D214" s="57" t="s">
        <v>892</v>
      </c>
      <c r="E214" s="57" t="s">
        <v>2069</v>
      </c>
      <c r="F214" s="57" t="s">
        <v>492</v>
      </c>
      <c r="G214" s="57" t="s">
        <v>777</v>
      </c>
      <c r="H214" s="57">
        <v>1</v>
      </c>
      <c r="I214" s="57"/>
      <c r="J214" s="57"/>
      <c r="K214" s="77"/>
      <c r="L214" s="77"/>
      <c r="M214" s="77"/>
      <c r="N214" s="77"/>
      <c r="O214" s="77"/>
      <c r="P214" s="77"/>
      <c r="Q214" s="77" t="s">
        <v>830</v>
      </c>
      <c r="R214" s="217"/>
      <c r="S214" s="57" t="s">
        <v>2071</v>
      </c>
      <c r="T214" s="57"/>
      <c r="U214" s="57"/>
      <c r="V214" s="57"/>
      <c r="W214" s="172"/>
      <c r="Y214" s="165"/>
      <c r="Z214" s="57"/>
      <c r="AA214" s="57"/>
      <c r="AB214" s="57"/>
      <c r="AC214" s="57"/>
      <c r="AD214" s="123"/>
    </row>
    <row r="215" spans="1:30" ht="60" customHeight="1">
      <c r="A215" s="69">
        <v>42818</v>
      </c>
      <c r="B215" s="57" t="s">
        <v>256</v>
      </c>
      <c r="C215" s="70" t="s">
        <v>320</v>
      </c>
      <c r="D215" s="57"/>
      <c r="E215" s="57" t="s">
        <v>2073</v>
      </c>
      <c r="F215" s="57" t="s">
        <v>374</v>
      </c>
      <c r="G215" s="57" t="s">
        <v>170</v>
      </c>
      <c r="H215" s="57">
        <v>1</v>
      </c>
      <c r="I215" s="57">
        <v>30</v>
      </c>
      <c r="J215" s="57" t="s">
        <v>608</v>
      </c>
      <c r="K215" s="77"/>
      <c r="L215" s="77"/>
      <c r="M215" s="77"/>
      <c r="N215" s="77"/>
      <c r="O215" s="77" t="s">
        <v>777</v>
      </c>
      <c r="P215" s="77"/>
      <c r="Q215" s="77" t="s">
        <v>833</v>
      </c>
      <c r="R215" s="227">
        <v>76.9</v>
      </c>
      <c r="S215" s="57" t="s">
        <v>1418</v>
      </c>
      <c r="T215" s="57" t="s">
        <v>1419</v>
      </c>
      <c r="U215" s="57"/>
      <c r="V215" s="57"/>
      <c r="W215" s="172" t="s">
        <v>156</v>
      </c>
      <c r="Y215" s="165"/>
      <c r="Z215" s="57">
        <v>39083</v>
      </c>
      <c r="AA215" s="57">
        <v>2017</v>
      </c>
      <c r="AB215" s="57"/>
      <c r="AC215" s="57" t="s">
        <v>1499</v>
      </c>
      <c r="AD215" s="123" t="s">
        <v>2072</v>
      </c>
    </row>
    <row r="216" spans="1:30" ht="156" customHeight="1">
      <c r="A216" s="69">
        <v>42818</v>
      </c>
      <c r="B216" s="57" t="s">
        <v>256</v>
      </c>
      <c r="C216" s="70" t="s">
        <v>320</v>
      </c>
      <c r="D216" s="57"/>
      <c r="E216" s="57" t="s">
        <v>2076</v>
      </c>
      <c r="F216" s="57"/>
      <c r="G216" s="57" t="s">
        <v>170</v>
      </c>
      <c r="H216" s="57">
        <v>1</v>
      </c>
      <c r="I216" s="57">
        <v>14</v>
      </c>
      <c r="J216" s="57" t="s">
        <v>608</v>
      </c>
      <c r="K216" s="77"/>
      <c r="L216" s="77"/>
      <c r="M216" s="77"/>
      <c r="N216" s="77"/>
      <c r="O216" s="77" t="s">
        <v>762</v>
      </c>
      <c r="P216" s="77" t="s">
        <v>1293</v>
      </c>
      <c r="Q216" s="77" t="s">
        <v>833</v>
      </c>
      <c r="R216" s="227"/>
      <c r="S216" s="57" t="s">
        <v>1541</v>
      </c>
      <c r="T216" s="57" t="s">
        <v>895</v>
      </c>
      <c r="U216" s="57" t="s">
        <v>147</v>
      </c>
      <c r="V216" s="57">
        <v>11</v>
      </c>
      <c r="W216" s="172" t="s">
        <v>1727</v>
      </c>
      <c r="Y216" s="165"/>
      <c r="Z216" s="57">
        <v>2008</v>
      </c>
      <c r="AA216" s="57">
        <v>2017</v>
      </c>
      <c r="AB216" s="57"/>
      <c r="AC216" s="57"/>
      <c r="AD216" s="123" t="s">
        <v>2077</v>
      </c>
    </row>
    <row r="217" spans="1:30" ht="156" customHeight="1">
      <c r="A217" s="69">
        <v>42839</v>
      </c>
      <c r="B217" s="57" t="s">
        <v>256</v>
      </c>
      <c r="C217" s="70" t="s">
        <v>320</v>
      </c>
      <c r="D217" s="57"/>
      <c r="E217" s="57" t="s">
        <v>2078</v>
      </c>
      <c r="F217" s="57" t="s">
        <v>1873</v>
      </c>
      <c r="G217" s="57" t="s">
        <v>170</v>
      </c>
      <c r="H217" s="57">
        <v>1</v>
      </c>
      <c r="I217" s="57">
        <v>110</v>
      </c>
      <c r="J217" s="57" t="s">
        <v>609</v>
      </c>
      <c r="K217" s="77"/>
      <c r="L217" s="77"/>
      <c r="M217" s="77"/>
      <c r="N217" s="77"/>
      <c r="O217" s="77" t="s">
        <v>762</v>
      </c>
      <c r="P217" s="77" t="s">
        <v>1293</v>
      </c>
      <c r="Q217" s="77" t="s">
        <v>267</v>
      </c>
      <c r="R217" s="227">
        <v>98</v>
      </c>
      <c r="S217" s="57"/>
      <c r="T217" s="57" t="s">
        <v>506</v>
      </c>
      <c r="U217" s="57"/>
      <c r="V217" s="57"/>
      <c r="W217" s="172"/>
      <c r="Y217" s="165"/>
      <c r="Z217" s="79"/>
      <c r="AA217" s="57"/>
      <c r="AB217" s="57"/>
      <c r="AC217" s="57"/>
      <c r="AD217" s="123"/>
    </row>
    <row r="218" spans="1:30" ht="84" customHeight="1">
      <c r="A218" s="69">
        <v>42839</v>
      </c>
      <c r="B218" s="57" t="s">
        <v>256</v>
      </c>
      <c r="C218" s="70" t="s">
        <v>320</v>
      </c>
      <c r="D218" s="57"/>
      <c r="E218" s="57" t="s">
        <v>2264</v>
      </c>
      <c r="F218" s="57" t="s">
        <v>902</v>
      </c>
      <c r="G218" s="57" t="s">
        <v>903</v>
      </c>
      <c r="H218" s="57">
        <v>1</v>
      </c>
      <c r="I218" s="57">
        <v>600</v>
      </c>
      <c r="J218" s="57" t="s">
        <v>609</v>
      </c>
      <c r="K218" s="77">
        <v>31</v>
      </c>
      <c r="L218" s="77"/>
      <c r="M218" s="77"/>
      <c r="N218" s="77"/>
      <c r="O218" s="77" t="s">
        <v>762</v>
      </c>
      <c r="P218" s="77"/>
      <c r="Q218" s="77" t="s">
        <v>2079</v>
      </c>
      <c r="R218" s="227"/>
      <c r="S218" s="57"/>
      <c r="T218" s="57" t="s">
        <v>904</v>
      </c>
      <c r="U218" s="57" t="s">
        <v>147</v>
      </c>
      <c r="V218" s="57"/>
      <c r="W218" s="172"/>
      <c r="Y218" s="165"/>
      <c r="Z218" s="57">
        <v>2016</v>
      </c>
      <c r="AA218" s="57"/>
      <c r="AB218" s="57"/>
      <c r="AC218" s="57"/>
      <c r="AD218" s="123"/>
    </row>
    <row r="219" spans="1:30" ht="36" customHeight="1">
      <c r="A219" s="69">
        <v>42839</v>
      </c>
      <c r="B219" s="57" t="s">
        <v>256</v>
      </c>
      <c r="C219" s="70" t="s">
        <v>320</v>
      </c>
      <c r="D219" s="57"/>
      <c r="E219" s="57" t="s">
        <v>2265</v>
      </c>
      <c r="F219" s="57"/>
      <c r="G219" s="57"/>
      <c r="H219" s="57">
        <v>1</v>
      </c>
      <c r="I219" s="57">
        <v>25</v>
      </c>
      <c r="J219" s="57" t="s">
        <v>608</v>
      </c>
      <c r="K219" s="187"/>
      <c r="L219" s="187"/>
      <c r="M219" s="187"/>
      <c r="N219" s="187"/>
      <c r="O219" s="187" t="s">
        <v>762</v>
      </c>
      <c r="P219" s="187"/>
      <c r="Q219" s="187" t="s">
        <v>833</v>
      </c>
      <c r="R219" s="227"/>
      <c r="S219" s="187" t="s">
        <v>1362</v>
      </c>
      <c r="T219" s="57" t="s">
        <v>686</v>
      </c>
      <c r="U219" s="57"/>
      <c r="V219" s="57"/>
      <c r="W219" s="172" t="s">
        <v>1363</v>
      </c>
      <c r="Y219" s="165"/>
      <c r="Z219" s="57">
        <v>2013</v>
      </c>
      <c r="AA219" s="57">
        <v>2015</v>
      </c>
      <c r="AB219" s="57"/>
      <c r="AC219" s="57"/>
      <c r="AD219" s="123"/>
    </row>
    <row r="220" spans="1:30" ht="76.5">
      <c r="A220" s="69">
        <v>42818</v>
      </c>
      <c r="B220" s="57" t="s">
        <v>256</v>
      </c>
      <c r="C220" s="70" t="s">
        <v>320</v>
      </c>
      <c r="D220" s="57"/>
      <c r="E220" s="57" t="s">
        <v>2080</v>
      </c>
      <c r="F220" s="57"/>
      <c r="G220" s="57" t="s">
        <v>170</v>
      </c>
      <c r="H220" s="57">
        <v>1</v>
      </c>
      <c r="I220" s="57">
        <v>456</v>
      </c>
      <c r="J220" s="57" t="s">
        <v>609</v>
      </c>
      <c r="K220" s="77"/>
      <c r="L220" s="77"/>
      <c r="M220" s="77"/>
      <c r="N220" s="77"/>
      <c r="O220" s="77" t="s">
        <v>762</v>
      </c>
      <c r="P220" s="77" t="s">
        <v>1293</v>
      </c>
      <c r="Q220" s="77" t="s">
        <v>833</v>
      </c>
      <c r="R220" s="227">
        <v>1337</v>
      </c>
      <c r="S220" s="57" t="s">
        <v>261</v>
      </c>
      <c r="T220" s="57" t="s">
        <v>726</v>
      </c>
      <c r="U220" s="57" t="s">
        <v>33</v>
      </c>
      <c r="V220" s="57">
        <v>11</v>
      </c>
      <c r="W220" s="172"/>
      <c r="Y220" s="165"/>
      <c r="Z220" s="57">
        <v>2011</v>
      </c>
      <c r="AA220" s="57">
        <v>2015</v>
      </c>
      <c r="AB220" s="57"/>
      <c r="AC220" s="57"/>
      <c r="AD220" s="57" t="s">
        <v>2081</v>
      </c>
    </row>
    <row r="221" spans="1:30" ht="96" customHeight="1">
      <c r="A221" s="69">
        <v>42839</v>
      </c>
      <c r="B221" s="57" t="s">
        <v>256</v>
      </c>
      <c r="C221" s="70" t="s">
        <v>320</v>
      </c>
      <c r="D221" s="57"/>
      <c r="E221" s="57" t="s">
        <v>2266</v>
      </c>
      <c r="F221" s="57" t="s">
        <v>428</v>
      </c>
      <c r="G221" s="57" t="s">
        <v>170</v>
      </c>
      <c r="H221" s="57">
        <v>1</v>
      </c>
      <c r="I221" s="57">
        <v>61</v>
      </c>
      <c r="J221" s="57" t="s">
        <v>609</v>
      </c>
      <c r="K221" s="77"/>
      <c r="L221" s="77"/>
      <c r="M221" s="77"/>
      <c r="N221" s="77"/>
      <c r="O221" s="77"/>
      <c r="P221" s="77"/>
      <c r="Q221" s="77" t="s">
        <v>833</v>
      </c>
      <c r="R221" s="227">
        <v>89.18</v>
      </c>
      <c r="S221" s="57" t="s">
        <v>271</v>
      </c>
      <c r="T221" s="57" t="s">
        <v>777</v>
      </c>
      <c r="U221" s="57" t="s">
        <v>816</v>
      </c>
      <c r="V221" s="57"/>
      <c r="W221" s="172"/>
      <c r="Y221" s="165"/>
      <c r="Z221" s="57"/>
      <c r="AA221" s="57"/>
      <c r="AB221" s="57"/>
      <c r="AC221" s="57" t="s">
        <v>1592</v>
      </c>
      <c r="AD221" s="123"/>
    </row>
    <row r="222" spans="1:29" ht="38.25">
      <c r="A222" s="120">
        <v>42818</v>
      </c>
      <c r="B222" s="106" t="s">
        <v>256</v>
      </c>
      <c r="C222" s="121" t="s">
        <v>320</v>
      </c>
      <c r="D222" s="106"/>
      <c r="E222" s="106" t="s">
        <v>2082</v>
      </c>
      <c r="F222" s="106" t="s">
        <v>428</v>
      </c>
      <c r="G222" s="106" t="s">
        <v>170</v>
      </c>
      <c r="H222" s="106">
        <v>1</v>
      </c>
      <c r="I222" s="106">
        <v>44</v>
      </c>
      <c r="J222" s="106" t="s">
        <v>609</v>
      </c>
      <c r="K222" s="122"/>
      <c r="L222" s="122"/>
      <c r="M222" s="122"/>
      <c r="N222" s="122"/>
      <c r="O222" s="122"/>
      <c r="P222" s="122"/>
      <c r="Q222" s="122" t="s">
        <v>830</v>
      </c>
      <c r="R222" s="231">
        <v>67</v>
      </c>
      <c r="S222" s="106" t="s">
        <v>271</v>
      </c>
      <c r="T222" s="106" t="s">
        <v>777</v>
      </c>
      <c r="U222" s="106" t="s">
        <v>816</v>
      </c>
      <c r="V222" s="106"/>
      <c r="W222" s="174"/>
      <c r="Y222" s="126"/>
      <c r="Z222" s="106"/>
      <c r="AA222" s="106"/>
      <c r="AB222" s="106"/>
      <c r="AC222" s="106"/>
    </row>
    <row r="223" spans="1:30" ht="48" customHeight="1">
      <c r="A223" s="69">
        <v>42839</v>
      </c>
      <c r="B223" s="57" t="s">
        <v>256</v>
      </c>
      <c r="C223" s="70" t="s">
        <v>320</v>
      </c>
      <c r="D223" s="57"/>
      <c r="E223" s="57" t="s">
        <v>2267</v>
      </c>
      <c r="F223" s="57" t="s">
        <v>996</v>
      </c>
      <c r="G223" s="57" t="s">
        <v>170</v>
      </c>
      <c r="H223" s="57">
        <v>1</v>
      </c>
      <c r="I223" s="57">
        <v>750</v>
      </c>
      <c r="J223" s="57" t="s">
        <v>609</v>
      </c>
      <c r="K223" s="77"/>
      <c r="L223" s="77"/>
      <c r="M223" s="77"/>
      <c r="N223" s="77"/>
      <c r="O223" s="77" t="s">
        <v>762</v>
      </c>
      <c r="P223" s="77"/>
      <c r="Q223" s="77" t="s">
        <v>830</v>
      </c>
      <c r="R223" s="227">
        <v>1600</v>
      </c>
      <c r="S223" s="57" t="s">
        <v>1125</v>
      </c>
      <c r="T223" s="57" t="s">
        <v>2083</v>
      </c>
      <c r="U223" s="57"/>
      <c r="V223" s="57"/>
      <c r="W223" s="172" t="s">
        <v>777</v>
      </c>
      <c r="Y223" s="165"/>
      <c r="Z223" s="57">
        <v>2012</v>
      </c>
      <c r="AA223" s="57">
        <v>2019</v>
      </c>
      <c r="AB223" s="57"/>
      <c r="AC223" s="57" t="s">
        <v>1249</v>
      </c>
      <c r="AD223" s="123"/>
    </row>
    <row r="224" spans="1:30" ht="108" customHeight="1">
      <c r="A224" s="69">
        <v>42818</v>
      </c>
      <c r="B224" s="57" t="s">
        <v>256</v>
      </c>
      <c r="C224" s="70" t="s">
        <v>320</v>
      </c>
      <c r="D224" s="57"/>
      <c r="E224" s="57" t="s">
        <v>2074</v>
      </c>
      <c r="F224" s="57"/>
      <c r="G224" s="57" t="s">
        <v>170</v>
      </c>
      <c r="H224" s="57">
        <v>1</v>
      </c>
      <c r="I224" s="57">
        <v>121</v>
      </c>
      <c r="J224" s="57" t="s">
        <v>609</v>
      </c>
      <c r="K224" s="77"/>
      <c r="L224" s="77"/>
      <c r="M224" s="77"/>
      <c r="N224" s="77"/>
      <c r="O224" s="77"/>
      <c r="P224" s="77"/>
      <c r="Q224" s="77" t="s">
        <v>1891</v>
      </c>
      <c r="R224" s="227">
        <v>164</v>
      </c>
      <c r="S224" s="57"/>
      <c r="T224" s="57" t="s">
        <v>1591</v>
      </c>
      <c r="U224" s="57" t="s">
        <v>147</v>
      </c>
      <c r="V224" s="57">
        <v>11</v>
      </c>
      <c r="W224" s="172" t="s">
        <v>1344</v>
      </c>
      <c r="X224" s="57" t="s">
        <v>147</v>
      </c>
      <c r="Y224" s="165"/>
      <c r="Z224" s="57"/>
      <c r="AA224" s="57"/>
      <c r="AB224" s="57"/>
      <c r="AC224" s="58" t="s">
        <v>1046</v>
      </c>
      <c r="AD224" s="123" t="s">
        <v>2075</v>
      </c>
    </row>
    <row r="225" spans="1:30" ht="60" customHeight="1">
      <c r="A225" s="69">
        <v>41512</v>
      </c>
      <c r="B225" s="57" t="s">
        <v>256</v>
      </c>
      <c r="C225" s="70" t="s">
        <v>320</v>
      </c>
      <c r="D225" s="57"/>
      <c r="E225" s="57" t="s">
        <v>671</v>
      </c>
      <c r="F225" s="57"/>
      <c r="G225" s="57" t="s">
        <v>170</v>
      </c>
      <c r="H225" s="57">
        <v>1</v>
      </c>
      <c r="I225" s="57">
        <v>72</v>
      </c>
      <c r="J225" s="57" t="s">
        <v>609</v>
      </c>
      <c r="K225" s="77"/>
      <c r="L225" s="77"/>
      <c r="M225" s="77"/>
      <c r="N225" s="77"/>
      <c r="O225" s="77" t="s">
        <v>777</v>
      </c>
      <c r="P225" s="77"/>
      <c r="Q225" s="77" t="s">
        <v>279</v>
      </c>
      <c r="R225" s="227">
        <v>173</v>
      </c>
      <c r="S225" s="57" t="s">
        <v>894</v>
      </c>
      <c r="T225" s="57" t="s">
        <v>895</v>
      </c>
      <c r="U225" s="57" t="s">
        <v>686</v>
      </c>
      <c r="V225" s="57"/>
      <c r="W225" s="172"/>
      <c r="Y225" s="165"/>
      <c r="Z225" s="57">
        <v>2001</v>
      </c>
      <c r="AA225" s="57">
        <v>2007</v>
      </c>
      <c r="AB225" s="57"/>
      <c r="AC225" s="57" t="s">
        <v>896</v>
      </c>
      <c r="AD225" s="123"/>
    </row>
    <row r="226" spans="1:30" ht="336" customHeight="1">
      <c r="A226" s="69">
        <v>41512</v>
      </c>
      <c r="B226" s="57" t="s">
        <v>256</v>
      </c>
      <c r="C226" s="70" t="s">
        <v>320</v>
      </c>
      <c r="D226" s="57"/>
      <c r="E226" s="57" t="s">
        <v>420</v>
      </c>
      <c r="F226" s="57"/>
      <c r="G226" s="57" t="s">
        <v>170</v>
      </c>
      <c r="H226" s="57">
        <v>1</v>
      </c>
      <c r="I226" s="57">
        <v>14</v>
      </c>
      <c r="J226" s="57" t="s">
        <v>608</v>
      </c>
      <c r="K226" s="77"/>
      <c r="L226" s="77"/>
      <c r="M226" s="77"/>
      <c r="N226" s="77"/>
      <c r="O226" s="77"/>
      <c r="P226" s="77"/>
      <c r="Q226" s="77" t="s">
        <v>279</v>
      </c>
      <c r="R226" s="227">
        <v>30</v>
      </c>
      <c r="S226" s="57"/>
      <c r="T226" s="57"/>
      <c r="U226" s="57" t="s">
        <v>686</v>
      </c>
      <c r="V226" s="57">
        <v>11</v>
      </c>
      <c r="W226" s="172"/>
      <c r="Y226" s="165"/>
      <c r="Z226" s="57">
        <v>1996</v>
      </c>
      <c r="AA226" s="57">
        <v>2000</v>
      </c>
      <c r="AB226" s="57"/>
      <c r="AC226" s="57"/>
      <c r="AD226" s="223" t="s">
        <v>1542</v>
      </c>
    </row>
    <row r="227" spans="1:30" ht="132" customHeight="1">
      <c r="A227" s="120">
        <v>41512</v>
      </c>
      <c r="B227" s="106" t="s">
        <v>256</v>
      </c>
      <c r="C227" s="121" t="s">
        <v>320</v>
      </c>
      <c r="D227" s="106" t="s">
        <v>897</v>
      </c>
      <c r="E227" s="106" t="s">
        <v>898</v>
      </c>
      <c r="F227" s="106" t="s">
        <v>404</v>
      </c>
      <c r="G227" s="106" t="s">
        <v>170</v>
      </c>
      <c r="H227" s="106">
        <v>1</v>
      </c>
      <c r="I227" s="106">
        <v>6.2</v>
      </c>
      <c r="J227" s="106" t="s">
        <v>610</v>
      </c>
      <c r="K227" s="122"/>
      <c r="L227" s="122"/>
      <c r="M227" s="122"/>
      <c r="N227" s="122"/>
      <c r="O227" s="122" t="s">
        <v>777</v>
      </c>
      <c r="P227" s="122"/>
      <c r="Q227" s="122" t="s">
        <v>279</v>
      </c>
      <c r="R227" s="231">
        <v>15.7</v>
      </c>
      <c r="S227" s="106" t="s">
        <v>899</v>
      </c>
      <c r="T227" s="106" t="s">
        <v>147</v>
      </c>
      <c r="V227" s="106"/>
      <c r="W227" s="174"/>
      <c r="Y227" s="126"/>
      <c r="Z227" s="144">
        <v>36617</v>
      </c>
      <c r="AA227" s="106"/>
      <c r="AB227" s="106"/>
      <c r="AC227" s="106"/>
      <c r="AD227" s="159"/>
    </row>
    <row r="228" spans="1:30" ht="84" customHeight="1">
      <c r="A228" s="69">
        <v>41512</v>
      </c>
      <c r="B228" s="57" t="s">
        <v>256</v>
      </c>
      <c r="C228" s="70" t="s">
        <v>320</v>
      </c>
      <c r="D228" s="57" t="s">
        <v>900</v>
      </c>
      <c r="E228" s="57" t="s">
        <v>1467</v>
      </c>
      <c r="F228" s="57" t="s">
        <v>901</v>
      </c>
      <c r="G228" s="57" t="s">
        <v>197</v>
      </c>
      <c r="H228" s="57">
        <v>1</v>
      </c>
      <c r="I228" s="57"/>
      <c r="J228" s="57"/>
      <c r="K228" s="77"/>
      <c r="L228" s="77"/>
      <c r="M228" s="77"/>
      <c r="N228" s="77"/>
      <c r="O228" s="77" t="s">
        <v>762</v>
      </c>
      <c r="P228" s="77" t="s">
        <v>1293</v>
      </c>
      <c r="Q228" s="77" t="s">
        <v>279</v>
      </c>
      <c r="R228" s="217"/>
      <c r="S228" s="57" t="s">
        <v>899</v>
      </c>
      <c r="T228" s="57" t="s">
        <v>1468</v>
      </c>
      <c r="U228" s="57" t="s">
        <v>194</v>
      </c>
      <c r="V228" s="57">
        <v>11</v>
      </c>
      <c r="W228" s="172"/>
      <c r="Y228" s="165"/>
      <c r="Z228" s="57">
        <v>2006</v>
      </c>
      <c r="AA228" s="57">
        <v>2010</v>
      </c>
      <c r="AB228" s="57"/>
      <c r="AC228" s="57"/>
      <c r="AD228" s="123"/>
    </row>
    <row r="229" spans="1:30" ht="60" customHeight="1">
      <c r="A229" s="69">
        <v>41512</v>
      </c>
      <c r="B229" s="57" t="s">
        <v>256</v>
      </c>
      <c r="C229" s="70" t="s">
        <v>320</v>
      </c>
      <c r="D229" s="57"/>
      <c r="E229" s="57" t="s">
        <v>1040</v>
      </c>
      <c r="F229" s="57" t="s">
        <v>311</v>
      </c>
      <c r="G229" s="57" t="s">
        <v>170</v>
      </c>
      <c r="H229" s="57">
        <v>1</v>
      </c>
      <c r="I229" s="57">
        <v>36</v>
      </c>
      <c r="J229" s="57" t="s">
        <v>608</v>
      </c>
      <c r="K229" s="77"/>
      <c r="L229" s="77"/>
      <c r="M229" s="77"/>
      <c r="N229" s="77"/>
      <c r="O229" s="77"/>
      <c r="P229" s="77"/>
      <c r="Q229" s="77" t="s">
        <v>279</v>
      </c>
      <c r="R229" s="227">
        <v>98</v>
      </c>
      <c r="S229" s="57" t="s">
        <v>160</v>
      </c>
      <c r="T229" s="57"/>
      <c r="U229" s="57" t="s">
        <v>156</v>
      </c>
      <c r="V229" s="57"/>
      <c r="W229" s="172" t="s">
        <v>48</v>
      </c>
      <c r="Y229" s="165"/>
      <c r="Z229" s="57"/>
      <c r="AA229" s="57"/>
      <c r="AB229" s="57"/>
      <c r="AC229" s="57"/>
      <c r="AD229" s="123"/>
    </row>
    <row r="230" spans="1:30" ht="60" customHeight="1">
      <c r="A230" s="69">
        <v>42818</v>
      </c>
      <c r="B230" s="57" t="s">
        <v>442</v>
      </c>
      <c r="C230" s="70" t="s">
        <v>375</v>
      </c>
      <c r="D230" s="57"/>
      <c r="E230" s="57" t="s">
        <v>2084</v>
      </c>
      <c r="F230" s="57" t="s">
        <v>377</v>
      </c>
      <c r="G230" s="57" t="s">
        <v>170</v>
      </c>
      <c r="H230" s="57">
        <v>1</v>
      </c>
      <c r="I230" s="57">
        <v>130</v>
      </c>
      <c r="J230" s="57" t="s">
        <v>609</v>
      </c>
      <c r="K230" s="77"/>
      <c r="L230" s="77"/>
      <c r="M230" s="77"/>
      <c r="N230" s="77"/>
      <c r="O230" s="77" t="s">
        <v>762</v>
      </c>
      <c r="P230" s="77"/>
      <c r="Q230" s="77" t="s">
        <v>833</v>
      </c>
      <c r="R230" s="227">
        <v>670</v>
      </c>
      <c r="S230" s="57" t="s">
        <v>905</v>
      </c>
      <c r="T230" s="57" t="s">
        <v>906</v>
      </c>
      <c r="U230" s="57" t="s">
        <v>147</v>
      </c>
      <c r="V230" s="57"/>
      <c r="W230" s="57"/>
      <c r="Y230" s="57"/>
      <c r="Z230" s="57">
        <v>2008</v>
      </c>
      <c r="AA230" s="57">
        <v>2013</v>
      </c>
      <c r="AB230" s="57"/>
      <c r="AC230" s="57"/>
      <c r="AD230" s="123"/>
    </row>
    <row r="231" spans="1:30" ht="97.5" customHeight="1">
      <c r="A231" s="69">
        <v>42818</v>
      </c>
      <c r="B231" s="57" t="s">
        <v>442</v>
      </c>
      <c r="C231" s="70" t="s">
        <v>378</v>
      </c>
      <c r="D231" s="57" t="s">
        <v>375</v>
      </c>
      <c r="E231" s="57" t="s">
        <v>2085</v>
      </c>
      <c r="F231" s="110" t="s">
        <v>1345</v>
      </c>
      <c r="G231" s="57" t="s">
        <v>170</v>
      </c>
      <c r="H231" s="110">
        <v>1</v>
      </c>
      <c r="I231" s="57">
        <v>950</v>
      </c>
      <c r="J231" s="57" t="s">
        <v>609</v>
      </c>
      <c r="K231" s="77">
        <v>116</v>
      </c>
      <c r="L231" s="77"/>
      <c r="M231" s="77"/>
      <c r="N231" s="77">
        <v>27.05</v>
      </c>
      <c r="O231" s="77" t="s">
        <v>762</v>
      </c>
      <c r="P231" s="77"/>
      <c r="Q231" s="77" t="s">
        <v>833</v>
      </c>
      <c r="R231" s="227">
        <v>1294</v>
      </c>
      <c r="S231" s="57" t="s">
        <v>1125</v>
      </c>
      <c r="T231" s="57"/>
      <c r="U231" s="57" t="s">
        <v>1289</v>
      </c>
      <c r="V231" s="57">
        <v>8</v>
      </c>
      <c r="W231" s="57"/>
      <c r="Y231" s="57"/>
      <c r="Z231" s="57">
        <v>2013</v>
      </c>
      <c r="AA231" s="57"/>
      <c r="AB231" s="57">
        <v>2019</v>
      </c>
      <c r="AC231" s="57" t="s">
        <v>1360</v>
      </c>
      <c r="AD231" s="123" t="s">
        <v>1674</v>
      </c>
    </row>
    <row r="232" spans="1:30" ht="120" customHeight="1">
      <c r="A232" s="120">
        <v>42839</v>
      </c>
      <c r="B232" s="106" t="s">
        <v>442</v>
      </c>
      <c r="C232" s="121" t="s">
        <v>2156</v>
      </c>
      <c r="D232" s="106" t="s">
        <v>1636</v>
      </c>
      <c r="E232" s="106" t="s">
        <v>2268</v>
      </c>
      <c r="F232" s="106" t="s">
        <v>1635</v>
      </c>
      <c r="G232" s="106" t="s">
        <v>170</v>
      </c>
      <c r="H232" s="207">
        <v>1</v>
      </c>
      <c r="I232" s="106">
        <v>360</v>
      </c>
      <c r="J232" s="106" t="s">
        <v>609</v>
      </c>
      <c r="K232" s="122"/>
      <c r="L232" s="122"/>
      <c r="M232" s="122"/>
      <c r="N232" s="122"/>
      <c r="O232" s="122" t="s">
        <v>762</v>
      </c>
      <c r="P232" s="122" t="s">
        <v>1297</v>
      </c>
      <c r="Q232" s="122" t="s">
        <v>1892</v>
      </c>
      <c r="R232" s="231"/>
      <c r="S232" s="106"/>
      <c r="T232" s="106" t="s">
        <v>1637</v>
      </c>
      <c r="U232" s="106"/>
      <c r="V232" s="106"/>
      <c r="W232" s="174"/>
      <c r="X232" s="106"/>
      <c r="Y232" s="126"/>
      <c r="Z232" s="106">
        <v>2001</v>
      </c>
      <c r="AA232" s="106">
        <v>2011</v>
      </c>
      <c r="AB232" s="106"/>
      <c r="AC232" s="106" t="s">
        <v>1638</v>
      </c>
      <c r="AD232" s="159"/>
    </row>
    <row r="233" spans="1:30" ht="108" customHeight="1">
      <c r="A233" s="69">
        <v>42839</v>
      </c>
      <c r="B233" s="57" t="s">
        <v>442</v>
      </c>
      <c r="C233" s="70" t="s">
        <v>378</v>
      </c>
      <c r="D233" s="110"/>
      <c r="E233" s="57" t="s">
        <v>2086</v>
      </c>
      <c r="F233" s="110"/>
      <c r="G233" s="57" t="s">
        <v>170</v>
      </c>
      <c r="H233" s="110">
        <v>1</v>
      </c>
      <c r="I233" s="57">
        <v>3050</v>
      </c>
      <c r="J233" s="57" t="s">
        <v>609</v>
      </c>
      <c r="K233" s="77"/>
      <c r="L233" s="77"/>
      <c r="M233" s="77"/>
      <c r="N233" s="77"/>
      <c r="O233" s="77" t="s">
        <v>762</v>
      </c>
      <c r="P233" s="77"/>
      <c r="Q233" s="77" t="s">
        <v>830</v>
      </c>
      <c r="R233" s="227">
        <v>3200</v>
      </c>
      <c r="S233" s="57" t="s">
        <v>1839</v>
      </c>
      <c r="T233" s="57"/>
      <c r="U233" s="57" t="s">
        <v>1286</v>
      </c>
      <c r="V233" s="57"/>
      <c r="W233" s="172"/>
      <c r="Y233" s="165"/>
      <c r="Z233" s="57"/>
      <c r="AA233" s="57"/>
      <c r="AB233" s="57"/>
      <c r="AC233" s="57" t="s">
        <v>1287</v>
      </c>
      <c r="AD233" s="123"/>
    </row>
    <row r="234" spans="1:30" ht="120" customHeight="1">
      <c r="A234" s="69">
        <v>42823</v>
      </c>
      <c r="B234" s="57" t="s">
        <v>256</v>
      </c>
      <c r="C234" s="70" t="s">
        <v>704</v>
      </c>
      <c r="D234" s="57"/>
      <c r="E234" s="57" t="s">
        <v>2089</v>
      </c>
      <c r="F234" s="57" t="s">
        <v>1424</v>
      </c>
      <c r="G234" s="57" t="s">
        <v>170</v>
      </c>
      <c r="H234" s="57">
        <v>1</v>
      </c>
      <c r="I234" s="57">
        <v>122</v>
      </c>
      <c r="J234" s="57" t="s">
        <v>609</v>
      </c>
      <c r="K234" s="77"/>
      <c r="L234" s="77"/>
      <c r="M234" s="77"/>
      <c r="N234" s="77"/>
      <c r="O234" s="77" t="s">
        <v>762</v>
      </c>
      <c r="P234" s="77" t="s">
        <v>1293</v>
      </c>
      <c r="Q234" s="77" t="s">
        <v>2091</v>
      </c>
      <c r="R234" s="227">
        <v>254</v>
      </c>
      <c r="S234" s="57" t="s">
        <v>1596</v>
      </c>
      <c r="T234" s="57" t="s">
        <v>677</v>
      </c>
      <c r="U234" s="57" t="s">
        <v>2090</v>
      </c>
      <c r="V234" s="57"/>
      <c r="W234" s="172" t="s">
        <v>698</v>
      </c>
      <c r="Y234" s="165"/>
      <c r="Z234" s="57">
        <v>2013</v>
      </c>
      <c r="AA234" s="57">
        <v>2016</v>
      </c>
      <c r="AB234" s="57"/>
      <c r="AC234" s="57" t="s">
        <v>1597</v>
      </c>
      <c r="AD234" s="123"/>
    </row>
    <row r="235" spans="1:30" ht="108" customHeight="1">
      <c r="A235" s="69">
        <v>42839</v>
      </c>
      <c r="B235" s="57" t="s">
        <v>256</v>
      </c>
      <c r="C235" s="70" t="s">
        <v>704</v>
      </c>
      <c r="D235" s="57" t="s">
        <v>1120</v>
      </c>
      <c r="E235" s="57" t="s">
        <v>2096</v>
      </c>
      <c r="F235" s="57" t="s">
        <v>310</v>
      </c>
      <c r="G235" s="57" t="s">
        <v>1121</v>
      </c>
      <c r="H235" s="57">
        <v>1</v>
      </c>
      <c r="I235" s="57">
        <v>969</v>
      </c>
      <c r="J235" s="57" t="s">
        <v>609</v>
      </c>
      <c r="K235" s="274"/>
      <c r="L235" s="274"/>
      <c r="M235" s="274"/>
      <c r="N235" s="274"/>
      <c r="O235" s="274" t="s">
        <v>762</v>
      </c>
      <c r="P235" s="274"/>
      <c r="Q235" s="57" t="s">
        <v>833</v>
      </c>
      <c r="R235" s="227">
        <v>5860</v>
      </c>
      <c r="S235" s="57" t="s">
        <v>3</v>
      </c>
      <c r="T235" s="57" t="s">
        <v>461</v>
      </c>
      <c r="U235" s="57" t="s">
        <v>816</v>
      </c>
      <c r="V235" s="57"/>
      <c r="W235" s="172" t="s">
        <v>816</v>
      </c>
      <c r="X235" s="57" t="s">
        <v>806</v>
      </c>
      <c r="Y235" s="165"/>
      <c r="Z235" s="57"/>
      <c r="AA235" s="57">
        <v>2016</v>
      </c>
      <c r="AB235" s="57"/>
      <c r="AC235" s="57" t="s">
        <v>929</v>
      </c>
      <c r="AD235" s="123"/>
    </row>
    <row r="236" spans="1:30" ht="60" customHeight="1">
      <c r="A236" s="69">
        <v>42839</v>
      </c>
      <c r="B236" s="57" t="s">
        <v>256</v>
      </c>
      <c r="C236" s="70" t="s">
        <v>2115</v>
      </c>
      <c r="D236" s="57"/>
      <c r="E236" s="57" t="s">
        <v>2190</v>
      </c>
      <c r="F236" s="57"/>
      <c r="G236" s="57"/>
      <c r="H236" s="57">
        <v>1</v>
      </c>
      <c r="I236" s="57">
        <v>2160</v>
      </c>
      <c r="J236" s="57"/>
      <c r="K236" s="77"/>
      <c r="L236" s="77"/>
      <c r="M236" s="77"/>
      <c r="N236" s="77"/>
      <c r="O236" s="77"/>
      <c r="P236" s="77"/>
      <c r="Q236" s="77" t="s">
        <v>1892</v>
      </c>
      <c r="R236" s="227"/>
      <c r="S236" s="57"/>
      <c r="T236" s="57"/>
      <c r="U236" s="57" t="s">
        <v>1972</v>
      </c>
      <c r="V236" s="57"/>
      <c r="W236" s="172"/>
      <c r="Y236" s="165"/>
      <c r="Z236" s="57"/>
      <c r="AA236" s="57">
        <v>2023</v>
      </c>
      <c r="AB236" s="57"/>
      <c r="AC236" s="57"/>
      <c r="AD236" s="123" t="s">
        <v>2185</v>
      </c>
    </row>
    <row r="237" spans="1:30" ht="60" customHeight="1">
      <c r="A237" s="69">
        <v>42839</v>
      </c>
      <c r="B237" s="57" t="s">
        <v>256</v>
      </c>
      <c r="C237" s="70" t="s">
        <v>704</v>
      </c>
      <c r="D237" s="57"/>
      <c r="E237" s="57" t="s">
        <v>2269</v>
      </c>
      <c r="F237" s="57"/>
      <c r="G237" s="57" t="s">
        <v>170</v>
      </c>
      <c r="H237" s="57">
        <v>1</v>
      </c>
      <c r="I237" s="57">
        <v>40</v>
      </c>
      <c r="J237" s="57" t="s">
        <v>608</v>
      </c>
      <c r="K237" s="77"/>
      <c r="L237" s="77"/>
      <c r="M237" s="77"/>
      <c r="N237" s="77"/>
      <c r="O237" s="77" t="s">
        <v>762</v>
      </c>
      <c r="P237" s="77"/>
      <c r="Q237" s="77" t="s">
        <v>830</v>
      </c>
      <c r="R237" s="227">
        <v>80</v>
      </c>
      <c r="S237" s="57" t="s">
        <v>284</v>
      </c>
      <c r="T237" s="57"/>
      <c r="U237" s="57" t="s">
        <v>147</v>
      </c>
      <c r="V237" s="57"/>
      <c r="W237" s="172"/>
      <c r="Y237" s="165"/>
      <c r="Z237" s="57"/>
      <c r="AA237" s="57"/>
      <c r="AB237" s="57"/>
      <c r="AC237" s="57"/>
      <c r="AD237" s="123"/>
    </row>
    <row r="238" spans="1:30" ht="60" customHeight="1">
      <c r="A238" s="69">
        <v>42839</v>
      </c>
      <c r="B238" s="57" t="s">
        <v>256</v>
      </c>
      <c r="C238" s="70" t="s">
        <v>704</v>
      </c>
      <c r="D238" s="57" t="s">
        <v>1176</v>
      </c>
      <c r="E238" s="57" t="s">
        <v>2094</v>
      </c>
      <c r="F238" s="57" t="s">
        <v>1177</v>
      </c>
      <c r="G238" s="57" t="s">
        <v>170</v>
      </c>
      <c r="H238" s="57">
        <v>1</v>
      </c>
      <c r="I238" s="57">
        <v>48</v>
      </c>
      <c r="J238" s="57" t="s">
        <v>608</v>
      </c>
      <c r="K238" s="77"/>
      <c r="L238" s="77"/>
      <c r="M238" s="77"/>
      <c r="N238" s="77"/>
      <c r="O238" s="77" t="s">
        <v>762</v>
      </c>
      <c r="P238" s="77" t="s">
        <v>777</v>
      </c>
      <c r="Q238" s="53" t="s">
        <v>830</v>
      </c>
      <c r="R238" s="227"/>
      <c r="S238" s="57"/>
      <c r="T238" s="57" t="s">
        <v>147</v>
      </c>
      <c r="U238" s="57"/>
      <c r="V238" s="57"/>
      <c r="W238" s="172"/>
      <c r="Y238" s="165"/>
      <c r="Z238" s="57"/>
      <c r="AA238" s="57">
        <v>2017</v>
      </c>
      <c r="AB238" s="57"/>
      <c r="AC238" s="57"/>
      <c r="AD238" s="123"/>
    </row>
    <row r="239" spans="1:30" ht="60" customHeight="1">
      <c r="A239" s="69">
        <v>42839</v>
      </c>
      <c r="B239" s="57" t="s">
        <v>256</v>
      </c>
      <c r="C239" s="70" t="s">
        <v>2189</v>
      </c>
      <c r="D239" s="57" t="s">
        <v>130</v>
      </c>
      <c r="E239" s="57" t="s">
        <v>2095</v>
      </c>
      <c r="F239" s="57"/>
      <c r="G239" s="57" t="s">
        <v>170</v>
      </c>
      <c r="H239" s="57">
        <v>1</v>
      </c>
      <c r="I239" s="57">
        <v>720</v>
      </c>
      <c r="J239" s="57" t="s">
        <v>609</v>
      </c>
      <c r="K239" s="77"/>
      <c r="L239" s="77"/>
      <c r="M239" s="77"/>
      <c r="N239" s="77"/>
      <c r="O239" s="77" t="s">
        <v>762</v>
      </c>
      <c r="P239" s="77"/>
      <c r="Q239" s="77" t="s">
        <v>830</v>
      </c>
      <c r="R239" s="235">
        <v>1400</v>
      </c>
      <c r="S239" s="57" t="s">
        <v>1871</v>
      </c>
      <c r="T239" s="57" t="s">
        <v>129</v>
      </c>
      <c r="U239" s="57" t="s">
        <v>1870</v>
      </c>
      <c r="V239" s="57"/>
      <c r="W239" s="172"/>
      <c r="X239" s="57" t="s">
        <v>777</v>
      </c>
      <c r="Y239" s="165"/>
      <c r="Z239" s="57">
        <v>2015</v>
      </c>
      <c r="AA239" s="57">
        <v>2020</v>
      </c>
      <c r="AB239" s="57"/>
      <c r="AC239" s="57" t="s">
        <v>1872</v>
      </c>
      <c r="AD239" s="123"/>
    </row>
    <row r="240" spans="1:30" ht="114.75" customHeight="1">
      <c r="A240" s="69">
        <v>42839</v>
      </c>
      <c r="B240" s="57" t="s">
        <v>256</v>
      </c>
      <c r="C240" s="70" t="s">
        <v>704</v>
      </c>
      <c r="D240" s="57" t="s">
        <v>1657</v>
      </c>
      <c r="E240" s="57" t="s">
        <v>2270</v>
      </c>
      <c r="F240" s="57" t="s">
        <v>1008</v>
      </c>
      <c r="G240" s="57" t="s">
        <v>170</v>
      </c>
      <c r="H240" s="110">
        <v>1</v>
      </c>
      <c r="I240" s="110">
        <v>840</v>
      </c>
      <c r="J240" s="57" t="s">
        <v>609</v>
      </c>
      <c r="K240" s="77"/>
      <c r="L240" s="77"/>
      <c r="M240" s="77"/>
      <c r="N240" s="77"/>
      <c r="O240" s="77" t="s">
        <v>762</v>
      </c>
      <c r="P240" s="77" t="s">
        <v>1297</v>
      </c>
      <c r="Q240" s="77" t="s">
        <v>830</v>
      </c>
      <c r="R240" s="227"/>
      <c r="S240" s="57" t="s">
        <v>1125</v>
      </c>
      <c r="T240" s="57" t="s">
        <v>1656</v>
      </c>
      <c r="U240" s="57" t="s">
        <v>816</v>
      </c>
      <c r="V240" s="57"/>
      <c r="W240" s="172"/>
      <c r="Y240" s="165"/>
      <c r="Z240" s="57"/>
      <c r="AA240" s="57"/>
      <c r="AB240" s="57"/>
      <c r="AC240" s="57" t="s">
        <v>1831</v>
      </c>
      <c r="AD240" s="57"/>
    </row>
    <row r="241" spans="1:30" ht="84" customHeight="1">
      <c r="A241" s="69">
        <v>42839</v>
      </c>
      <c r="B241" s="57" t="s">
        <v>256</v>
      </c>
      <c r="C241" s="70" t="s">
        <v>704</v>
      </c>
      <c r="D241" s="57"/>
      <c r="E241" s="57" t="s">
        <v>2097</v>
      </c>
      <c r="F241" s="57"/>
      <c r="G241" s="57" t="s">
        <v>170</v>
      </c>
      <c r="H241" s="57">
        <v>1</v>
      </c>
      <c r="I241" s="57">
        <v>1100</v>
      </c>
      <c r="J241" s="57" t="s">
        <v>609</v>
      </c>
      <c r="K241" s="77"/>
      <c r="L241" s="77"/>
      <c r="M241" s="77"/>
      <c r="N241" s="77"/>
      <c r="O241" s="77" t="s">
        <v>762</v>
      </c>
      <c r="P241" s="77"/>
      <c r="Q241" s="53" t="s">
        <v>830</v>
      </c>
      <c r="R241" s="235">
        <v>2200</v>
      </c>
      <c r="S241" s="57"/>
      <c r="T241" s="57"/>
      <c r="U241" s="57" t="s">
        <v>686</v>
      </c>
      <c r="V241" s="57"/>
      <c r="W241" s="172" t="s">
        <v>2098</v>
      </c>
      <c r="Y241" s="165"/>
      <c r="Z241" s="57">
        <v>2012</v>
      </c>
      <c r="AA241" s="57"/>
      <c r="AB241" s="57"/>
      <c r="AC241" s="57"/>
      <c r="AD241" s="123"/>
    </row>
    <row r="242" spans="1:32" ht="140.25">
      <c r="A242" s="287">
        <v>42839</v>
      </c>
      <c r="B242" s="289" t="s">
        <v>256</v>
      </c>
      <c r="C242" s="290" t="s">
        <v>704</v>
      </c>
      <c r="D242" s="289" t="s">
        <v>1517</v>
      </c>
      <c r="E242" s="289" t="s">
        <v>2271</v>
      </c>
      <c r="F242" s="289" t="s">
        <v>1008</v>
      </c>
      <c r="G242" s="289" t="s">
        <v>170</v>
      </c>
      <c r="H242" s="289">
        <v>1</v>
      </c>
      <c r="I242" s="289">
        <v>4500</v>
      </c>
      <c r="J242" s="289" t="s">
        <v>609</v>
      </c>
      <c r="K242" s="294"/>
      <c r="L242" s="294"/>
      <c r="M242" s="294"/>
      <c r="N242" s="294"/>
      <c r="O242" s="294"/>
      <c r="P242" s="294"/>
      <c r="Q242" s="294" t="s">
        <v>830</v>
      </c>
      <c r="R242" s="295">
        <v>13000</v>
      </c>
      <c r="S242" s="289" t="s">
        <v>777</v>
      </c>
      <c r="T242" s="289"/>
      <c r="U242" s="289" t="s">
        <v>505</v>
      </c>
      <c r="V242" s="289"/>
      <c r="W242" s="298" t="s">
        <v>158</v>
      </c>
      <c r="X242" s="289"/>
      <c r="Y242" s="300"/>
      <c r="Z242" s="289" t="s">
        <v>777</v>
      </c>
      <c r="AA242" s="289" t="s">
        <v>777</v>
      </c>
      <c r="AB242" s="289"/>
      <c r="AC242" s="289" t="s">
        <v>1498</v>
      </c>
      <c r="AD242" s="304" t="s">
        <v>2272</v>
      </c>
      <c r="AE242" s="267"/>
      <c r="AF242" s="267"/>
    </row>
    <row r="243" spans="1:30" ht="228" customHeight="1">
      <c r="A243" s="69">
        <v>42839</v>
      </c>
      <c r="B243" s="57" t="s">
        <v>256</v>
      </c>
      <c r="C243" s="70" t="s">
        <v>704</v>
      </c>
      <c r="D243" s="57" t="s">
        <v>1008</v>
      </c>
      <c r="E243" s="57" t="s">
        <v>2273</v>
      </c>
      <c r="F243" s="57" t="s">
        <v>1007</v>
      </c>
      <c r="G243" s="57" t="s">
        <v>170</v>
      </c>
      <c r="H243" s="57">
        <v>1</v>
      </c>
      <c r="I243" s="57">
        <v>7100</v>
      </c>
      <c r="J243" s="57" t="s">
        <v>609</v>
      </c>
      <c r="K243" s="77"/>
      <c r="L243" s="77"/>
      <c r="M243" s="77"/>
      <c r="N243" s="77"/>
      <c r="O243" s="77" t="s">
        <v>762</v>
      </c>
      <c r="P243" s="77"/>
      <c r="Q243" s="77" t="s">
        <v>830</v>
      </c>
      <c r="R243" s="217"/>
      <c r="S243" s="57"/>
      <c r="T243" s="57" t="s">
        <v>506</v>
      </c>
      <c r="U243" s="57" t="s">
        <v>686</v>
      </c>
      <c r="V243" s="57"/>
      <c r="W243" s="57"/>
      <c r="Y243" s="57"/>
      <c r="Z243" s="57"/>
      <c r="AA243" s="57"/>
      <c r="AB243" s="57"/>
      <c r="AC243" s="57" t="s">
        <v>1497</v>
      </c>
      <c r="AD243" s="123"/>
    </row>
    <row r="244" spans="1:30" ht="120" customHeight="1">
      <c r="A244" s="120">
        <v>42839</v>
      </c>
      <c r="B244" s="106" t="s">
        <v>256</v>
      </c>
      <c r="C244" s="121" t="s">
        <v>704</v>
      </c>
      <c r="D244" s="106"/>
      <c r="E244" s="106" t="s">
        <v>2100</v>
      </c>
      <c r="F244" s="106" t="s">
        <v>1244</v>
      </c>
      <c r="G244" s="106"/>
      <c r="H244" s="106">
        <v>1</v>
      </c>
      <c r="I244" s="106"/>
      <c r="J244" s="106" t="s">
        <v>609</v>
      </c>
      <c r="K244" s="122"/>
      <c r="L244" s="122"/>
      <c r="M244" s="122"/>
      <c r="N244" s="122"/>
      <c r="O244" s="122" t="s">
        <v>617</v>
      </c>
      <c r="P244" s="122"/>
      <c r="Q244" s="122" t="s">
        <v>830</v>
      </c>
      <c r="R244" s="231">
        <v>120</v>
      </c>
      <c r="S244" s="106"/>
      <c r="T244" s="106" t="s">
        <v>562</v>
      </c>
      <c r="U244" s="106"/>
      <c r="V244" s="106"/>
      <c r="W244" s="174"/>
      <c r="X244" s="106"/>
      <c r="Y244" s="126"/>
      <c r="Z244" s="106"/>
      <c r="AA244" s="106"/>
      <c r="AB244" s="106"/>
      <c r="AC244" s="106" t="s">
        <v>1502</v>
      </c>
      <c r="AD244" s="159"/>
    </row>
    <row r="245" spans="1:30" ht="76.5" customHeight="1">
      <c r="A245" s="69">
        <v>42839</v>
      </c>
      <c r="B245" s="57" t="s">
        <v>256</v>
      </c>
      <c r="C245" s="57" t="s">
        <v>704</v>
      </c>
      <c r="D245" s="57" t="s">
        <v>2101</v>
      </c>
      <c r="E245" s="57" t="s">
        <v>2274</v>
      </c>
      <c r="F245" s="57"/>
      <c r="G245" s="57" t="s">
        <v>170</v>
      </c>
      <c r="H245" s="57">
        <v>1</v>
      </c>
      <c r="I245" s="57">
        <v>590</v>
      </c>
      <c r="J245" s="57" t="s">
        <v>609</v>
      </c>
      <c r="K245" s="57"/>
      <c r="L245" s="57"/>
      <c r="M245" s="57"/>
      <c r="N245" s="57"/>
      <c r="O245" s="57" t="s">
        <v>1356</v>
      </c>
      <c r="P245" s="57" t="s">
        <v>1297</v>
      </c>
      <c r="Q245" s="57" t="s">
        <v>830</v>
      </c>
      <c r="R245" s="169">
        <v>1200</v>
      </c>
      <c r="S245" s="57"/>
      <c r="T245" s="57" t="s">
        <v>1832</v>
      </c>
      <c r="U245" s="57"/>
      <c r="V245" s="57"/>
      <c r="W245" s="172"/>
      <c r="Y245" s="165"/>
      <c r="Z245" s="57"/>
      <c r="AA245" s="57"/>
      <c r="AB245" s="57"/>
      <c r="AC245" s="57" t="s">
        <v>1833</v>
      </c>
      <c r="AD245" s="57"/>
    </row>
    <row r="246" spans="1:32" s="267" customFormat="1" ht="144" customHeight="1">
      <c r="A246" s="69">
        <v>41512</v>
      </c>
      <c r="B246" s="57" t="s">
        <v>256</v>
      </c>
      <c r="C246" s="70" t="s">
        <v>704</v>
      </c>
      <c r="D246" s="57"/>
      <c r="E246" s="57" t="s">
        <v>85</v>
      </c>
      <c r="F246" s="57"/>
      <c r="G246" s="57" t="s">
        <v>170</v>
      </c>
      <c r="H246" s="57">
        <v>1</v>
      </c>
      <c r="I246" s="57">
        <v>17.3</v>
      </c>
      <c r="J246" s="57" t="s">
        <v>608</v>
      </c>
      <c r="K246" s="77">
        <v>39</v>
      </c>
      <c r="L246" s="77"/>
      <c r="M246" s="77"/>
      <c r="N246" s="77"/>
      <c r="O246" s="77"/>
      <c r="P246" s="77"/>
      <c r="Q246" s="77" t="s">
        <v>279</v>
      </c>
      <c r="R246" s="227">
        <v>52</v>
      </c>
      <c r="S246" s="57"/>
      <c r="T246" s="57" t="s">
        <v>1242</v>
      </c>
      <c r="U246" s="57"/>
      <c r="V246" s="57"/>
      <c r="W246" s="172"/>
      <c r="X246" s="57"/>
      <c r="Y246" s="165"/>
      <c r="Z246" s="57"/>
      <c r="AA246" s="79">
        <v>40848</v>
      </c>
      <c r="AB246" s="57"/>
      <c r="AC246" s="57"/>
      <c r="AD246" s="123"/>
      <c r="AE246" s="58"/>
      <c r="AF246" s="58"/>
    </row>
    <row r="247" spans="1:30" ht="120" customHeight="1">
      <c r="A247" s="69">
        <v>42818</v>
      </c>
      <c r="B247" s="57" t="s">
        <v>256</v>
      </c>
      <c r="C247" s="70" t="s">
        <v>704</v>
      </c>
      <c r="D247" s="57"/>
      <c r="E247" s="57" t="s">
        <v>2087</v>
      </c>
      <c r="F247" s="57" t="s">
        <v>1475</v>
      </c>
      <c r="G247" s="57" t="s">
        <v>338</v>
      </c>
      <c r="H247" s="57">
        <v>1</v>
      </c>
      <c r="I247" s="57">
        <v>17.4</v>
      </c>
      <c r="J247" s="57" t="s">
        <v>608</v>
      </c>
      <c r="K247" s="77">
        <v>133</v>
      </c>
      <c r="L247" s="77"/>
      <c r="M247" s="77">
        <v>1400</v>
      </c>
      <c r="N247" s="77">
        <v>1.6</v>
      </c>
      <c r="O247" s="77" t="s">
        <v>762</v>
      </c>
      <c r="P247" s="77" t="s">
        <v>1293</v>
      </c>
      <c r="Q247" s="77" t="s">
        <v>2088</v>
      </c>
      <c r="R247" s="227">
        <v>190</v>
      </c>
      <c r="S247" s="57" t="s">
        <v>1476</v>
      </c>
      <c r="T247" s="57" t="s">
        <v>965</v>
      </c>
      <c r="U247" s="57" t="s">
        <v>147</v>
      </c>
      <c r="V247" s="57">
        <v>7</v>
      </c>
      <c r="W247" s="172" t="s">
        <v>1018</v>
      </c>
      <c r="Y247" s="165"/>
      <c r="Z247" s="57">
        <v>2002</v>
      </c>
      <c r="AA247" s="146">
        <v>2013</v>
      </c>
      <c r="AB247" s="57" t="s">
        <v>1423</v>
      </c>
      <c r="AC247" s="57"/>
      <c r="AD247" s="123"/>
    </row>
    <row r="248" spans="1:30" ht="120" customHeight="1">
      <c r="A248" s="74">
        <v>41512</v>
      </c>
      <c r="B248" s="57" t="s">
        <v>256</v>
      </c>
      <c r="C248" s="70" t="s">
        <v>704</v>
      </c>
      <c r="D248" s="57"/>
      <c r="E248" s="57" t="s">
        <v>314</v>
      </c>
      <c r="F248" s="57" t="s">
        <v>411</v>
      </c>
      <c r="G248" s="57" t="s">
        <v>170</v>
      </c>
      <c r="H248" s="57">
        <v>1</v>
      </c>
      <c r="I248" s="57">
        <v>72</v>
      </c>
      <c r="J248" s="57" t="s">
        <v>609</v>
      </c>
      <c r="K248" s="53"/>
      <c r="L248" s="53"/>
      <c r="M248" s="53"/>
      <c r="N248" s="53"/>
      <c r="O248" s="53"/>
      <c r="P248" s="53"/>
      <c r="Q248" s="53" t="s">
        <v>279</v>
      </c>
      <c r="R248" s="227">
        <v>97</v>
      </c>
      <c r="S248" s="57" t="s">
        <v>715</v>
      </c>
      <c r="T248" s="57" t="s">
        <v>716</v>
      </c>
      <c r="U248" s="57" t="s">
        <v>147</v>
      </c>
      <c r="V248" s="57"/>
      <c r="W248" s="172" t="s">
        <v>698</v>
      </c>
      <c r="Y248" s="165"/>
      <c r="Z248" s="57"/>
      <c r="AA248" s="79">
        <v>40575</v>
      </c>
      <c r="AB248" s="57"/>
      <c r="AC248" s="57" t="s">
        <v>908</v>
      </c>
      <c r="AD248" s="123"/>
    </row>
    <row r="249" spans="1:30" ht="63.75" customHeight="1">
      <c r="A249" s="69">
        <v>41444</v>
      </c>
      <c r="B249" s="57" t="s">
        <v>256</v>
      </c>
      <c r="C249" s="70" t="s">
        <v>704</v>
      </c>
      <c r="D249" s="57"/>
      <c r="E249" s="57" t="s">
        <v>131</v>
      </c>
      <c r="F249" s="57"/>
      <c r="G249" s="57" t="s">
        <v>170</v>
      </c>
      <c r="H249" s="57">
        <v>1</v>
      </c>
      <c r="I249" s="57">
        <v>81</v>
      </c>
      <c r="J249" s="57" t="s">
        <v>608</v>
      </c>
      <c r="K249" s="77"/>
      <c r="L249" s="77"/>
      <c r="M249" s="77"/>
      <c r="N249" s="77"/>
      <c r="O249" s="77" t="s">
        <v>762</v>
      </c>
      <c r="P249" s="77" t="s">
        <v>1293</v>
      </c>
      <c r="Q249" s="77" t="s">
        <v>279</v>
      </c>
      <c r="R249" s="227">
        <v>37.31</v>
      </c>
      <c r="S249" s="57"/>
      <c r="T249" s="57" t="s">
        <v>132</v>
      </c>
      <c r="U249" s="57" t="s">
        <v>282</v>
      </c>
      <c r="V249" s="57">
        <v>11</v>
      </c>
      <c r="W249" s="172"/>
      <c r="Y249" s="165"/>
      <c r="Z249" s="57">
        <v>2004</v>
      </c>
      <c r="AA249" s="57">
        <v>2008</v>
      </c>
      <c r="AB249" s="57"/>
      <c r="AC249" s="57"/>
      <c r="AD249" s="123"/>
    </row>
    <row r="250" spans="1:30" ht="108" customHeight="1">
      <c r="A250" s="69">
        <v>41562</v>
      </c>
      <c r="B250" s="57" t="s">
        <v>256</v>
      </c>
      <c r="C250" s="70" t="s">
        <v>704</v>
      </c>
      <c r="D250" s="57"/>
      <c r="E250" s="57" t="s">
        <v>728</v>
      </c>
      <c r="F250" s="57" t="s">
        <v>1008</v>
      </c>
      <c r="G250" s="57" t="s">
        <v>1670</v>
      </c>
      <c r="H250" s="57">
        <v>1</v>
      </c>
      <c r="I250" s="57">
        <v>96</v>
      </c>
      <c r="J250" s="57" t="s">
        <v>609</v>
      </c>
      <c r="K250" s="77"/>
      <c r="L250" s="77"/>
      <c r="M250" s="77"/>
      <c r="N250" s="77"/>
      <c r="O250" s="77" t="s">
        <v>762</v>
      </c>
      <c r="P250" s="77"/>
      <c r="Q250" s="77" t="s">
        <v>279</v>
      </c>
      <c r="R250" s="227">
        <v>128</v>
      </c>
      <c r="S250" s="57" t="s">
        <v>677</v>
      </c>
      <c r="T250" s="57"/>
      <c r="U250" s="57" t="s">
        <v>777</v>
      </c>
      <c r="V250" s="57"/>
      <c r="W250" s="172" t="s">
        <v>1672</v>
      </c>
      <c r="Y250" s="165"/>
      <c r="Z250" s="57">
        <v>2006</v>
      </c>
      <c r="AA250" s="57">
        <v>2013</v>
      </c>
      <c r="AB250" s="69">
        <v>41556</v>
      </c>
      <c r="AC250" s="57"/>
      <c r="AD250" s="123" t="s">
        <v>1671</v>
      </c>
    </row>
    <row r="251" spans="1:30" ht="96" customHeight="1">
      <c r="A251" s="69">
        <v>41512</v>
      </c>
      <c r="B251" s="57" t="s">
        <v>256</v>
      </c>
      <c r="C251" s="70" t="s">
        <v>704</v>
      </c>
      <c r="D251" s="57" t="s">
        <v>1469</v>
      </c>
      <c r="E251" s="57" t="s">
        <v>293</v>
      </c>
      <c r="F251" s="57" t="s">
        <v>717</v>
      </c>
      <c r="G251" s="57" t="s">
        <v>170</v>
      </c>
      <c r="H251" s="57">
        <v>1</v>
      </c>
      <c r="I251" s="57">
        <v>121</v>
      </c>
      <c r="J251" s="57" t="s">
        <v>609</v>
      </c>
      <c r="K251" s="77">
        <v>51</v>
      </c>
      <c r="L251" s="77"/>
      <c r="M251" s="77"/>
      <c r="N251" s="77"/>
      <c r="O251" s="77" t="s">
        <v>762</v>
      </c>
      <c r="P251" s="77" t="s">
        <v>1293</v>
      </c>
      <c r="Q251" s="77" t="s">
        <v>279</v>
      </c>
      <c r="R251" s="227">
        <v>137</v>
      </c>
      <c r="S251" s="57" t="s">
        <v>1470</v>
      </c>
      <c r="T251" s="57" t="s">
        <v>698</v>
      </c>
      <c r="U251" s="57" t="s">
        <v>147</v>
      </c>
      <c r="V251" s="57"/>
      <c r="W251" s="172" t="s">
        <v>724</v>
      </c>
      <c r="Y251" s="165"/>
      <c r="Z251" s="57"/>
      <c r="AA251" s="146">
        <v>2013</v>
      </c>
      <c r="AB251" s="57"/>
      <c r="AC251" s="57"/>
      <c r="AD251" s="123"/>
    </row>
    <row r="252" spans="1:30" ht="96" customHeight="1">
      <c r="A252" s="69">
        <v>42823</v>
      </c>
      <c r="B252" s="57" t="s">
        <v>256</v>
      </c>
      <c r="C252" s="70" t="s">
        <v>704</v>
      </c>
      <c r="D252" s="57"/>
      <c r="E252" s="57" t="s">
        <v>2092</v>
      </c>
      <c r="F252" s="57" t="s">
        <v>574</v>
      </c>
      <c r="G252" s="57" t="s">
        <v>170</v>
      </c>
      <c r="H252" s="57">
        <v>1</v>
      </c>
      <c r="I252" s="57">
        <v>130</v>
      </c>
      <c r="J252" s="57" t="s">
        <v>609</v>
      </c>
      <c r="K252" s="77">
        <v>40.5</v>
      </c>
      <c r="L252" s="77"/>
      <c r="M252" s="77"/>
      <c r="N252" s="208"/>
      <c r="O252" s="77" t="s">
        <v>762</v>
      </c>
      <c r="P252" s="77" t="s">
        <v>1293</v>
      </c>
      <c r="Q252" s="77" t="s">
        <v>2093</v>
      </c>
      <c r="R252" s="238">
        <v>190</v>
      </c>
      <c r="S252" s="57" t="s">
        <v>1472</v>
      </c>
      <c r="T252" s="57" t="s">
        <v>1471</v>
      </c>
      <c r="U252" s="57" t="s">
        <v>147</v>
      </c>
      <c r="V252" s="57"/>
      <c r="W252" s="172"/>
      <c r="Y252" s="165"/>
      <c r="Z252" s="57"/>
      <c r="AA252" s="57"/>
      <c r="AB252" s="57"/>
      <c r="AC252" s="57"/>
      <c r="AD252" s="123"/>
    </row>
    <row r="253" spans="1:30" ht="144" customHeight="1">
      <c r="A253" s="69">
        <v>41380</v>
      </c>
      <c r="B253" s="57" t="s">
        <v>256</v>
      </c>
      <c r="C253" s="70" t="s">
        <v>704</v>
      </c>
      <c r="D253" s="57"/>
      <c r="E253" s="57" t="s">
        <v>766</v>
      </c>
      <c r="F253" s="57" t="s">
        <v>992</v>
      </c>
      <c r="G253" s="57" t="s">
        <v>170</v>
      </c>
      <c r="H253" s="57">
        <v>1</v>
      </c>
      <c r="I253" s="57">
        <v>130</v>
      </c>
      <c r="J253" s="57" t="s">
        <v>609</v>
      </c>
      <c r="K253" s="77"/>
      <c r="L253" s="77"/>
      <c r="M253" s="77"/>
      <c r="N253" s="77"/>
      <c r="O253" s="77"/>
      <c r="P253" s="77"/>
      <c r="Q253" s="77" t="s">
        <v>279</v>
      </c>
      <c r="R253" s="227">
        <v>71.4</v>
      </c>
      <c r="S253" s="57" t="s">
        <v>147</v>
      </c>
      <c r="T253" s="53" t="s">
        <v>677</v>
      </c>
      <c r="U253" s="57" t="s">
        <v>147</v>
      </c>
      <c r="V253" s="57"/>
      <c r="W253" s="172"/>
      <c r="Y253" s="165"/>
      <c r="Z253" s="57"/>
      <c r="AA253" s="57"/>
      <c r="AB253" s="57"/>
      <c r="AC253" s="57"/>
      <c r="AD253" s="123"/>
    </row>
    <row r="254" spans="1:30" ht="165" customHeight="1">
      <c r="A254" s="69">
        <v>41404</v>
      </c>
      <c r="B254" s="57" t="s">
        <v>256</v>
      </c>
      <c r="C254" s="70" t="s">
        <v>704</v>
      </c>
      <c r="D254" s="57" t="s">
        <v>1346</v>
      </c>
      <c r="E254" s="57" t="s">
        <v>241</v>
      </c>
      <c r="F254" s="57" t="s">
        <v>1008</v>
      </c>
      <c r="G254" s="57" t="s">
        <v>170</v>
      </c>
      <c r="H254" s="57">
        <v>1</v>
      </c>
      <c r="I254" s="57">
        <v>1450</v>
      </c>
      <c r="J254" s="57" t="s">
        <v>609</v>
      </c>
      <c r="K254" s="77"/>
      <c r="L254" s="77"/>
      <c r="M254" s="77"/>
      <c r="N254" s="77"/>
      <c r="O254" s="77" t="s">
        <v>762</v>
      </c>
      <c r="P254" s="77" t="s">
        <v>1293</v>
      </c>
      <c r="Q254" s="77" t="s">
        <v>279</v>
      </c>
      <c r="R254" s="169">
        <v>2300</v>
      </c>
      <c r="S254" s="57" t="s">
        <v>1473</v>
      </c>
      <c r="T254" s="57" t="s">
        <v>1474</v>
      </c>
      <c r="U254" s="57" t="s">
        <v>147</v>
      </c>
      <c r="V254" s="57"/>
      <c r="W254" s="172"/>
      <c r="Y254" s="165"/>
      <c r="Z254" s="57">
        <v>1997</v>
      </c>
      <c r="AA254" s="57">
        <v>2004</v>
      </c>
      <c r="AB254" s="57"/>
      <c r="AC254" s="57"/>
      <c r="AD254" s="123"/>
    </row>
    <row r="255" spans="1:30" ht="132" customHeight="1">
      <c r="A255" s="69">
        <v>42823</v>
      </c>
      <c r="B255" s="57" t="s">
        <v>256</v>
      </c>
      <c r="C255" s="70" t="s">
        <v>704</v>
      </c>
      <c r="D255" s="57"/>
      <c r="E255" s="57" t="s">
        <v>2099</v>
      </c>
      <c r="F255" s="57" t="s">
        <v>769</v>
      </c>
      <c r="G255" s="57" t="s">
        <v>197</v>
      </c>
      <c r="H255" s="57">
        <v>1</v>
      </c>
      <c r="I255" s="57"/>
      <c r="J255" s="57"/>
      <c r="K255" s="77"/>
      <c r="L255" s="77"/>
      <c r="M255" s="77"/>
      <c r="N255" s="77"/>
      <c r="O255" s="77"/>
      <c r="P255" s="77"/>
      <c r="Q255" s="77" t="s">
        <v>1891</v>
      </c>
      <c r="R255" s="227">
        <v>139</v>
      </c>
      <c r="S255" s="57" t="s">
        <v>1125</v>
      </c>
      <c r="T255" s="57" t="s">
        <v>677</v>
      </c>
      <c r="U255" s="57" t="s">
        <v>33</v>
      </c>
      <c r="V255" s="57"/>
      <c r="W255" s="172" t="s">
        <v>249</v>
      </c>
      <c r="Y255" s="165"/>
      <c r="Z255" s="57"/>
      <c r="AA255" s="57">
        <v>2013</v>
      </c>
      <c r="AB255" s="57"/>
      <c r="AC255" s="57"/>
      <c r="AD255" s="123"/>
    </row>
    <row r="256" spans="1:32" s="252" customFormat="1" ht="63.75">
      <c r="A256" s="69">
        <v>41445</v>
      </c>
      <c r="B256" s="57" t="s">
        <v>256</v>
      </c>
      <c r="C256" s="70" t="s">
        <v>704</v>
      </c>
      <c r="D256" s="57" t="s">
        <v>1347</v>
      </c>
      <c r="E256" s="57" t="s">
        <v>582</v>
      </c>
      <c r="F256" s="57" t="s">
        <v>676</v>
      </c>
      <c r="G256" s="57"/>
      <c r="H256" s="57">
        <v>1</v>
      </c>
      <c r="I256" s="57"/>
      <c r="J256" s="57" t="s">
        <v>609</v>
      </c>
      <c r="K256" s="77">
        <v>120</v>
      </c>
      <c r="L256" s="77"/>
      <c r="M256" s="77"/>
      <c r="N256" s="77"/>
      <c r="O256" s="77" t="s">
        <v>762</v>
      </c>
      <c r="P256" s="77" t="s">
        <v>1293</v>
      </c>
      <c r="Q256" s="53" t="s">
        <v>279</v>
      </c>
      <c r="R256" s="227">
        <v>240</v>
      </c>
      <c r="S256" s="57" t="s">
        <v>951</v>
      </c>
      <c r="T256" s="57"/>
      <c r="U256" s="57" t="s">
        <v>282</v>
      </c>
      <c r="V256" s="57">
        <v>11</v>
      </c>
      <c r="W256" s="172"/>
      <c r="X256" s="57"/>
      <c r="Y256" s="165"/>
      <c r="Z256" s="57">
        <v>2009</v>
      </c>
      <c r="AA256" s="79">
        <v>40787</v>
      </c>
      <c r="AB256" s="57"/>
      <c r="AC256" s="57" t="s">
        <v>1598</v>
      </c>
      <c r="AD256" s="154" t="s">
        <v>1548</v>
      </c>
      <c r="AE256" s="58"/>
      <c r="AF256" s="58"/>
    </row>
    <row r="257" spans="1:30" ht="72" customHeight="1">
      <c r="A257" s="117">
        <v>42844</v>
      </c>
      <c r="B257" s="107" t="s">
        <v>256</v>
      </c>
      <c r="C257" s="118" t="s">
        <v>704</v>
      </c>
      <c r="D257" s="107"/>
      <c r="E257" s="107"/>
      <c r="F257" s="57"/>
      <c r="G257" s="107" t="s">
        <v>170</v>
      </c>
      <c r="H257" s="107">
        <v>1</v>
      </c>
      <c r="I257" s="107">
        <v>610</v>
      </c>
      <c r="J257" s="107" t="s">
        <v>2182</v>
      </c>
      <c r="K257" s="273"/>
      <c r="L257" s="273"/>
      <c r="M257" s="273"/>
      <c r="N257" s="273"/>
      <c r="O257" s="107" t="s">
        <v>762</v>
      </c>
      <c r="P257" s="273" t="s">
        <v>2177</v>
      </c>
      <c r="Q257" s="119" t="s">
        <v>2310</v>
      </c>
      <c r="R257" s="229"/>
      <c r="S257" s="107"/>
      <c r="T257" s="275" t="s">
        <v>2184</v>
      </c>
      <c r="U257" s="107"/>
      <c r="V257" s="107"/>
      <c r="W257" s="176"/>
      <c r="X257" s="107"/>
      <c r="Y257" s="181"/>
      <c r="Z257" s="107"/>
      <c r="AA257" s="107"/>
      <c r="AB257" s="107"/>
      <c r="AC257" s="107"/>
      <c r="AD257" s="160"/>
    </row>
    <row r="258" spans="1:32" s="260" customFormat="1" ht="63.75">
      <c r="A258" s="69">
        <v>41380</v>
      </c>
      <c r="B258" s="57" t="s">
        <v>566</v>
      </c>
      <c r="C258" s="70" t="s">
        <v>265</v>
      </c>
      <c r="D258" s="57"/>
      <c r="E258" s="57" t="s">
        <v>909</v>
      </c>
      <c r="F258" s="57" t="s">
        <v>910</v>
      </c>
      <c r="G258" s="57" t="s">
        <v>170</v>
      </c>
      <c r="H258" s="57">
        <v>1</v>
      </c>
      <c r="I258" s="57">
        <v>18</v>
      </c>
      <c r="J258" s="57" t="s">
        <v>608</v>
      </c>
      <c r="K258" s="77"/>
      <c r="L258" s="77"/>
      <c r="M258" s="77"/>
      <c r="N258" s="77"/>
      <c r="O258" s="77" t="s">
        <v>777</v>
      </c>
      <c r="P258" s="77"/>
      <c r="Q258" s="77" t="s">
        <v>279</v>
      </c>
      <c r="R258" s="227">
        <v>7.4642</v>
      </c>
      <c r="S258" s="57"/>
      <c r="T258" s="57"/>
      <c r="U258" s="57" t="s">
        <v>770</v>
      </c>
      <c r="V258" s="57">
        <v>1</v>
      </c>
      <c r="W258" s="57" t="s">
        <v>33</v>
      </c>
      <c r="X258" s="57"/>
      <c r="Y258" s="57"/>
      <c r="Z258" s="79">
        <v>39630</v>
      </c>
      <c r="AA258" s="79">
        <v>40360</v>
      </c>
      <c r="AB258" s="57"/>
      <c r="AC258" s="57"/>
      <c r="AD258" s="123"/>
      <c r="AE258" s="57"/>
      <c r="AF258" s="57"/>
    </row>
    <row r="259" spans="1:20" s="57" customFormat="1" ht="38.25">
      <c r="A259" s="69">
        <v>42839</v>
      </c>
      <c r="B259" s="57" t="s">
        <v>2171</v>
      </c>
      <c r="C259" s="57" t="s">
        <v>2170</v>
      </c>
      <c r="D259" s="57" t="s">
        <v>2306</v>
      </c>
      <c r="G259" s="57" t="s">
        <v>2174</v>
      </c>
      <c r="H259" s="57">
        <v>1</v>
      </c>
      <c r="I259" s="57">
        <v>180</v>
      </c>
      <c r="J259" s="57" t="s">
        <v>2175</v>
      </c>
      <c r="O259" s="57" t="s">
        <v>762</v>
      </c>
      <c r="P259" s="57" t="s">
        <v>1528</v>
      </c>
      <c r="Q259" s="57" t="s">
        <v>2173</v>
      </c>
      <c r="R259" s="217"/>
      <c r="T259" s="57" t="s">
        <v>2172</v>
      </c>
    </row>
    <row r="260" spans="1:30" ht="55.5" customHeight="1">
      <c r="A260" s="120">
        <v>42839</v>
      </c>
      <c r="B260" s="106" t="s">
        <v>546</v>
      </c>
      <c r="C260" s="121" t="s">
        <v>1212</v>
      </c>
      <c r="D260" s="207" t="s">
        <v>1213</v>
      </c>
      <c r="E260" s="106" t="s">
        <v>2275</v>
      </c>
      <c r="F260" s="207"/>
      <c r="G260" s="106" t="s">
        <v>170</v>
      </c>
      <c r="H260" s="207">
        <v>1</v>
      </c>
      <c r="I260" s="207">
        <v>750</v>
      </c>
      <c r="J260" s="106" t="s">
        <v>609</v>
      </c>
      <c r="K260" s="122">
        <v>137</v>
      </c>
      <c r="L260" s="122"/>
      <c r="M260" s="122"/>
      <c r="N260" s="122">
        <v>515</v>
      </c>
      <c r="O260" s="122"/>
      <c r="P260" s="122"/>
      <c r="Q260" s="122" t="s">
        <v>830</v>
      </c>
      <c r="R260" s="231">
        <v>1600</v>
      </c>
      <c r="S260" s="106"/>
      <c r="T260" s="106" t="s">
        <v>1214</v>
      </c>
      <c r="U260" s="106" t="s">
        <v>1215</v>
      </c>
      <c r="V260" s="106"/>
      <c r="W260" s="174"/>
      <c r="X260" s="106"/>
      <c r="Y260" s="126"/>
      <c r="Z260" s="106"/>
      <c r="AA260" s="106">
        <v>2020</v>
      </c>
      <c r="AB260" s="106"/>
      <c r="AC260" s="106" t="s">
        <v>1216</v>
      </c>
      <c r="AD260" s="159" t="s">
        <v>2276</v>
      </c>
    </row>
    <row r="261" spans="1:30" ht="99.75" customHeight="1">
      <c r="A261" s="69">
        <v>41950</v>
      </c>
      <c r="B261" s="57" t="s">
        <v>546</v>
      </c>
      <c r="C261" s="70" t="s">
        <v>1212</v>
      </c>
      <c r="D261" s="57"/>
      <c r="E261" s="57" t="s">
        <v>1814</v>
      </c>
      <c r="F261" s="57"/>
      <c r="G261" s="57" t="s">
        <v>170</v>
      </c>
      <c r="H261" s="57">
        <v>1</v>
      </c>
      <c r="I261" s="57">
        <v>92</v>
      </c>
      <c r="J261" s="57"/>
      <c r="K261" s="77"/>
      <c r="L261" s="77"/>
      <c r="M261" s="77"/>
      <c r="N261" s="77"/>
      <c r="O261" s="77"/>
      <c r="P261" s="77"/>
      <c r="Q261" s="77" t="s">
        <v>279</v>
      </c>
      <c r="R261" s="227"/>
      <c r="S261" s="57"/>
      <c r="T261" s="57"/>
      <c r="U261" s="57" t="s">
        <v>1827</v>
      </c>
      <c r="V261" s="57"/>
      <c r="W261" s="172"/>
      <c r="Y261" s="165"/>
      <c r="Z261" s="57"/>
      <c r="AA261" s="57"/>
      <c r="AB261" s="57"/>
      <c r="AC261" s="57" t="s">
        <v>1815</v>
      </c>
      <c r="AD261" s="123" t="s">
        <v>1816</v>
      </c>
    </row>
    <row r="262" spans="1:32" ht="54.75" customHeight="1">
      <c r="A262" s="245">
        <v>42839</v>
      </c>
      <c r="B262" s="246" t="s">
        <v>566</v>
      </c>
      <c r="C262" s="247" t="s">
        <v>650</v>
      </c>
      <c r="D262" s="246" t="s">
        <v>1349</v>
      </c>
      <c r="E262" s="246" t="s">
        <v>2277</v>
      </c>
      <c r="F262" s="246" t="s">
        <v>1348</v>
      </c>
      <c r="G262" s="246" t="s">
        <v>1350</v>
      </c>
      <c r="H262" s="246">
        <v>1</v>
      </c>
      <c r="I262" s="246"/>
      <c r="J262" s="246"/>
      <c r="K262" s="248">
        <v>210</v>
      </c>
      <c r="L262" s="248"/>
      <c r="M262" s="248"/>
      <c r="N262" s="248">
        <v>990</v>
      </c>
      <c r="O262" s="248"/>
      <c r="P262" s="248"/>
      <c r="Q262" s="248" t="s">
        <v>833</v>
      </c>
      <c r="R262" s="249" t="s">
        <v>777</v>
      </c>
      <c r="S262" s="246" t="s">
        <v>349</v>
      </c>
      <c r="T262" s="246"/>
      <c r="U262" s="246" t="s">
        <v>348</v>
      </c>
      <c r="V262" s="246"/>
      <c r="W262" s="250" t="s">
        <v>1351</v>
      </c>
      <c r="X262" s="246"/>
      <c r="Y262" s="251"/>
      <c r="Z262" s="246"/>
      <c r="AA262" s="246"/>
      <c r="AB262" s="246"/>
      <c r="AC262" s="246"/>
      <c r="AD262" s="277" t="s">
        <v>2278</v>
      </c>
      <c r="AE262" s="252"/>
      <c r="AF262" s="252"/>
    </row>
    <row r="263" spans="1:30" ht="76.5" customHeight="1">
      <c r="A263" s="69">
        <v>42839</v>
      </c>
      <c r="B263" s="57" t="s">
        <v>566</v>
      </c>
      <c r="C263" s="70" t="s">
        <v>650</v>
      </c>
      <c r="D263" s="57"/>
      <c r="E263" s="57" t="s">
        <v>2102</v>
      </c>
      <c r="F263" s="57"/>
      <c r="G263" s="57" t="s">
        <v>173</v>
      </c>
      <c r="H263" s="57">
        <v>1</v>
      </c>
      <c r="I263" s="57"/>
      <c r="J263" s="57"/>
      <c r="K263" s="77"/>
      <c r="L263" s="77"/>
      <c r="M263" s="77"/>
      <c r="N263" s="77"/>
      <c r="O263" s="77"/>
      <c r="P263" s="77"/>
      <c r="Q263" s="77" t="s">
        <v>830</v>
      </c>
      <c r="R263" s="227">
        <v>510.786</v>
      </c>
      <c r="S263" s="57"/>
      <c r="T263" s="57" t="s">
        <v>966</v>
      </c>
      <c r="U263" s="57" t="s">
        <v>147</v>
      </c>
      <c r="V263" s="57"/>
      <c r="W263" s="172"/>
      <c r="Y263" s="165"/>
      <c r="Z263" s="57"/>
      <c r="AA263" s="57"/>
      <c r="AB263" s="57"/>
      <c r="AC263" s="57" t="s">
        <v>968</v>
      </c>
      <c r="AD263" s="123"/>
    </row>
    <row r="264" spans="1:32" ht="72" customHeight="1">
      <c r="A264" s="259">
        <v>42839</v>
      </c>
      <c r="B264" s="260" t="s">
        <v>566</v>
      </c>
      <c r="C264" s="261" t="s">
        <v>650</v>
      </c>
      <c r="D264" s="260"/>
      <c r="E264" s="260" t="s">
        <v>2279</v>
      </c>
      <c r="F264" s="260" t="s">
        <v>661</v>
      </c>
      <c r="G264" s="260" t="s">
        <v>170</v>
      </c>
      <c r="H264" s="260">
        <v>1</v>
      </c>
      <c r="I264" s="260"/>
      <c r="J264" s="260" t="s">
        <v>609</v>
      </c>
      <c r="K264" s="262">
        <v>103</v>
      </c>
      <c r="L264" s="262"/>
      <c r="M264" s="262"/>
      <c r="N264" s="262"/>
      <c r="O264" s="262" t="s">
        <v>617</v>
      </c>
      <c r="P264" s="262"/>
      <c r="Q264" s="262" t="s">
        <v>830</v>
      </c>
      <c r="R264" s="268">
        <v>600</v>
      </c>
      <c r="S264" s="260" t="s">
        <v>969</v>
      </c>
      <c r="T264" s="260" t="s">
        <v>970</v>
      </c>
      <c r="U264" s="260" t="s">
        <v>816</v>
      </c>
      <c r="V264" s="260"/>
      <c r="W264" s="264"/>
      <c r="X264" s="260"/>
      <c r="Y264" s="265"/>
      <c r="Z264" s="260"/>
      <c r="AA264" s="260"/>
      <c r="AB264" s="260"/>
      <c r="AC264" s="260"/>
      <c r="AD264" s="266"/>
      <c r="AE264" s="267"/>
      <c r="AF264" s="267"/>
    </row>
    <row r="265" spans="1:30" ht="204" customHeight="1">
      <c r="A265" s="69">
        <v>42839</v>
      </c>
      <c r="B265" s="57" t="s">
        <v>442</v>
      </c>
      <c r="C265" s="70" t="s">
        <v>718</v>
      </c>
      <c r="D265" s="57"/>
      <c r="E265" s="57" t="s">
        <v>2280</v>
      </c>
      <c r="F265" s="57" t="s">
        <v>1001</v>
      </c>
      <c r="G265" s="57" t="s">
        <v>170</v>
      </c>
      <c r="H265" s="57">
        <v>1</v>
      </c>
      <c r="I265" s="57" t="s">
        <v>1429</v>
      </c>
      <c r="J265" s="57" t="s">
        <v>609</v>
      </c>
      <c r="K265" s="77"/>
      <c r="L265" s="77"/>
      <c r="M265" s="77"/>
      <c r="N265" s="77"/>
      <c r="O265" s="77"/>
      <c r="P265" s="77" t="s">
        <v>1528</v>
      </c>
      <c r="Q265" s="77" t="s">
        <v>833</v>
      </c>
      <c r="R265" s="217"/>
      <c r="S265" s="57"/>
      <c r="T265" s="57" t="s">
        <v>721</v>
      </c>
      <c r="U265" s="57" t="s">
        <v>147</v>
      </c>
      <c r="V265" s="57">
        <v>14</v>
      </c>
      <c r="W265" s="172"/>
      <c r="Y265" s="165"/>
      <c r="Z265" s="57"/>
      <c r="AA265" s="57"/>
      <c r="AB265" s="57"/>
      <c r="AC265" s="57"/>
      <c r="AD265" s="123"/>
    </row>
    <row r="266" spans="1:30" ht="60" customHeight="1">
      <c r="A266" s="69">
        <v>42839</v>
      </c>
      <c r="B266" s="57" t="s">
        <v>442</v>
      </c>
      <c r="C266" s="70" t="s">
        <v>718</v>
      </c>
      <c r="D266" s="57"/>
      <c r="E266" s="57" t="s">
        <v>2103</v>
      </c>
      <c r="F266" s="57" t="s">
        <v>1525</v>
      </c>
      <c r="G266" s="57"/>
      <c r="H266" s="57">
        <v>1</v>
      </c>
      <c r="I266" s="57">
        <v>74</v>
      </c>
      <c r="J266" s="57" t="s">
        <v>1526</v>
      </c>
      <c r="K266" s="77"/>
      <c r="L266" s="77"/>
      <c r="M266" s="77"/>
      <c r="N266" s="77"/>
      <c r="O266" s="77" t="s">
        <v>617</v>
      </c>
      <c r="P266" s="77"/>
      <c r="Q266" s="77" t="s">
        <v>833</v>
      </c>
      <c r="R266" s="227">
        <v>12</v>
      </c>
      <c r="S266" s="57" t="s">
        <v>1125</v>
      </c>
      <c r="T266" s="57"/>
      <c r="U266" s="57" t="s">
        <v>1042</v>
      </c>
      <c r="V266" s="57"/>
      <c r="W266" s="172" t="s">
        <v>1527</v>
      </c>
      <c r="Y266" s="165"/>
      <c r="Z266" s="57">
        <v>2004</v>
      </c>
      <c r="AA266" s="57">
        <v>2007</v>
      </c>
      <c r="AB266" s="57">
        <v>2007</v>
      </c>
      <c r="AC266" s="57"/>
      <c r="AD266" s="123"/>
    </row>
    <row r="267" spans="1:30" ht="118.5" customHeight="1">
      <c r="A267" s="69">
        <v>41950</v>
      </c>
      <c r="B267" s="57" t="s">
        <v>442</v>
      </c>
      <c r="C267" s="70" t="s">
        <v>718</v>
      </c>
      <c r="D267" s="57" t="s">
        <v>342</v>
      </c>
      <c r="E267" s="57" t="s">
        <v>777</v>
      </c>
      <c r="F267" s="57"/>
      <c r="G267" s="57"/>
      <c r="H267" s="57">
        <v>1</v>
      </c>
      <c r="I267" s="57"/>
      <c r="J267" s="57" t="s">
        <v>609</v>
      </c>
      <c r="K267" s="77"/>
      <c r="L267" s="77"/>
      <c r="M267" s="77"/>
      <c r="N267" s="77"/>
      <c r="O267" s="77" t="s">
        <v>617</v>
      </c>
      <c r="P267" s="77"/>
      <c r="Q267" s="77" t="s">
        <v>830</v>
      </c>
      <c r="R267" s="227">
        <v>700</v>
      </c>
      <c r="S267" s="57"/>
      <c r="T267" s="57" t="s">
        <v>777</v>
      </c>
      <c r="U267" s="57" t="s">
        <v>147</v>
      </c>
      <c r="V267" s="57"/>
      <c r="W267" s="172"/>
      <c r="Y267" s="165"/>
      <c r="Z267" s="57"/>
      <c r="AA267" s="57"/>
      <c r="AB267" s="57"/>
      <c r="AC267" s="57"/>
      <c r="AD267" s="123"/>
    </row>
    <row r="268" spans="1:30" ht="48" customHeight="1">
      <c r="A268" s="69">
        <v>42823</v>
      </c>
      <c r="B268" s="53" t="s">
        <v>442</v>
      </c>
      <c r="C268" s="70" t="s">
        <v>2114</v>
      </c>
      <c r="D268" s="57"/>
      <c r="E268" s="57" t="s">
        <v>2104</v>
      </c>
      <c r="F268" s="57" t="s">
        <v>1315</v>
      </c>
      <c r="G268" s="57" t="s">
        <v>170</v>
      </c>
      <c r="H268" s="57">
        <v>1</v>
      </c>
      <c r="I268" s="57">
        <v>147</v>
      </c>
      <c r="J268" s="57" t="s">
        <v>609</v>
      </c>
      <c r="K268" s="77"/>
      <c r="L268" s="77"/>
      <c r="M268" s="77"/>
      <c r="N268" s="77"/>
      <c r="O268" s="77" t="s">
        <v>762</v>
      </c>
      <c r="P268" s="77"/>
      <c r="Q268" s="77" t="s">
        <v>1892</v>
      </c>
      <c r="R268" s="227">
        <v>550</v>
      </c>
      <c r="S268" s="57" t="s">
        <v>2105</v>
      </c>
      <c r="T268" s="57"/>
      <c r="U268" s="57" t="s">
        <v>2106</v>
      </c>
      <c r="V268" s="57"/>
      <c r="W268" s="172"/>
      <c r="Y268" s="165"/>
      <c r="Z268" s="57">
        <v>2016.3</v>
      </c>
      <c r="AA268" s="57">
        <v>2020</v>
      </c>
      <c r="AB268" s="57"/>
      <c r="AC268" s="57" t="s">
        <v>1766</v>
      </c>
      <c r="AD268" s="123" t="s">
        <v>1767</v>
      </c>
    </row>
    <row r="269" spans="1:32" s="267" customFormat="1" ht="76.5" customHeight="1">
      <c r="A269" s="69">
        <v>42839</v>
      </c>
      <c r="B269" s="57" t="s">
        <v>432</v>
      </c>
      <c r="C269" s="70" t="s">
        <v>976</v>
      </c>
      <c r="D269" s="57" t="s">
        <v>977</v>
      </c>
      <c r="E269" s="57" t="s">
        <v>2281</v>
      </c>
      <c r="F269" s="57" t="s">
        <v>978</v>
      </c>
      <c r="G269" s="57" t="s">
        <v>170</v>
      </c>
      <c r="H269" s="57">
        <v>1</v>
      </c>
      <c r="I269" s="57">
        <v>1000</v>
      </c>
      <c r="J269" s="57" t="s">
        <v>609</v>
      </c>
      <c r="K269" s="77"/>
      <c r="L269" s="77"/>
      <c r="M269" s="77"/>
      <c r="N269" s="77"/>
      <c r="O269" s="77" t="s">
        <v>762</v>
      </c>
      <c r="P269" s="77" t="s">
        <v>1293</v>
      </c>
      <c r="Q269" s="77" t="s">
        <v>830</v>
      </c>
      <c r="R269" s="227"/>
      <c r="S269" s="57"/>
      <c r="T269" s="57" t="s">
        <v>147</v>
      </c>
      <c r="U269" s="57"/>
      <c r="V269" s="57"/>
      <c r="W269" s="172"/>
      <c r="X269" s="57"/>
      <c r="Y269" s="165"/>
      <c r="Z269" s="57"/>
      <c r="AA269" s="57">
        <v>2018</v>
      </c>
      <c r="AB269" s="57"/>
      <c r="AC269" s="57" t="s">
        <v>1691</v>
      </c>
      <c r="AD269" s="123"/>
      <c r="AE269" s="58"/>
      <c r="AF269" s="58"/>
    </row>
    <row r="270" spans="1:30" ht="204" customHeight="1">
      <c r="A270" s="69">
        <v>42823</v>
      </c>
      <c r="B270" s="57" t="s">
        <v>432</v>
      </c>
      <c r="C270" s="70" t="s">
        <v>2113</v>
      </c>
      <c r="D270" s="57" t="s">
        <v>979</v>
      </c>
      <c r="E270" s="57" t="s">
        <v>2108</v>
      </c>
      <c r="F270" s="57" t="s">
        <v>980</v>
      </c>
      <c r="G270" s="57" t="s">
        <v>170</v>
      </c>
      <c r="H270" s="57">
        <v>1</v>
      </c>
      <c r="I270" s="57" t="s">
        <v>1821</v>
      </c>
      <c r="J270" s="57" t="s">
        <v>609</v>
      </c>
      <c r="K270" s="77"/>
      <c r="L270" s="77"/>
      <c r="M270" s="77"/>
      <c r="N270" s="77"/>
      <c r="O270" s="77"/>
      <c r="P270" s="77"/>
      <c r="Q270" s="77" t="s">
        <v>2109</v>
      </c>
      <c r="R270" s="227">
        <v>2500</v>
      </c>
      <c r="S270" s="57"/>
      <c r="T270" s="57" t="s">
        <v>1822</v>
      </c>
      <c r="U270" s="57" t="s">
        <v>413</v>
      </c>
      <c r="V270" s="57"/>
      <c r="W270" s="57"/>
      <c r="Y270" s="57"/>
      <c r="Z270" s="57"/>
      <c r="AA270" s="57"/>
      <c r="AB270" s="57"/>
      <c r="AC270" s="57"/>
      <c r="AD270" s="123"/>
    </row>
    <row r="271" spans="1:29" ht="102">
      <c r="A271" s="69">
        <v>42823</v>
      </c>
      <c r="B271" s="57" t="s">
        <v>432</v>
      </c>
      <c r="C271" s="70" t="s">
        <v>653</v>
      </c>
      <c r="D271" s="57"/>
      <c r="E271" s="57" t="s">
        <v>2107</v>
      </c>
      <c r="F271" s="57" t="s">
        <v>1524</v>
      </c>
      <c r="G271" s="57" t="s">
        <v>170</v>
      </c>
      <c r="H271" s="57">
        <v>4</v>
      </c>
      <c r="I271" s="57">
        <f>400+300+462+600</f>
        <v>1762</v>
      </c>
      <c r="J271" s="57" t="s">
        <v>609</v>
      </c>
      <c r="K271" s="77"/>
      <c r="L271" s="77"/>
      <c r="M271" s="77"/>
      <c r="N271" s="77"/>
      <c r="O271" s="77" t="s">
        <v>762</v>
      </c>
      <c r="P271" s="77" t="s">
        <v>1297</v>
      </c>
      <c r="Q271" s="77" t="s">
        <v>830</v>
      </c>
      <c r="R271" s="217">
        <v>5030</v>
      </c>
      <c r="S271" s="57"/>
      <c r="T271" s="57" t="s">
        <v>1834</v>
      </c>
      <c r="U271" s="57" t="s">
        <v>777</v>
      </c>
      <c r="V271" s="57"/>
      <c r="W271" s="57"/>
      <c r="Y271" s="57"/>
      <c r="Z271" s="57"/>
      <c r="AA271" s="57"/>
      <c r="AB271" s="57"/>
      <c r="AC271" s="57" t="s">
        <v>1835</v>
      </c>
    </row>
    <row r="272" spans="1:30" ht="38.25" customHeight="1">
      <c r="A272" s="69">
        <v>42823</v>
      </c>
      <c r="B272" s="57" t="s">
        <v>432</v>
      </c>
      <c r="C272" s="57" t="s">
        <v>653</v>
      </c>
      <c r="D272" s="57"/>
      <c r="E272" s="57" t="s">
        <v>2110</v>
      </c>
      <c r="F272" s="57"/>
      <c r="G272" s="57" t="s">
        <v>170</v>
      </c>
      <c r="H272" s="57">
        <v>1</v>
      </c>
      <c r="I272" s="57">
        <v>1560</v>
      </c>
      <c r="J272" s="57" t="s">
        <v>609</v>
      </c>
      <c r="K272" s="57"/>
      <c r="L272" s="57"/>
      <c r="M272" s="57"/>
      <c r="N272" s="57"/>
      <c r="O272" s="57" t="s">
        <v>1356</v>
      </c>
      <c r="P272" s="57" t="s">
        <v>1297</v>
      </c>
      <c r="Q272" s="57" t="s">
        <v>830</v>
      </c>
      <c r="R272" s="217"/>
      <c r="S272" s="57"/>
      <c r="T272" s="57" t="s">
        <v>1836</v>
      </c>
      <c r="U272" s="57"/>
      <c r="V272" s="57"/>
      <c r="W272" s="172"/>
      <c r="Y272" s="165"/>
      <c r="Z272" s="57"/>
      <c r="AA272" s="57"/>
      <c r="AB272" s="57"/>
      <c r="AC272" s="57"/>
      <c r="AD272" s="57"/>
    </row>
    <row r="273" spans="1:30" ht="140.25" customHeight="1">
      <c r="A273" s="69">
        <v>42839</v>
      </c>
      <c r="B273" s="57" t="s">
        <v>442</v>
      </c>
      <c r="C273" s="70" t="s">
        <v>1090</v>
      </c>
      <c r="D273" s="110"/>
      <c r="E273" s="57" t="s">
        <v>2282</v>
      </c>
      <c r="F273" s="110"/>
      <c r="G273" s="57" t="s">
        <v>170</v>
      </c>
      <c r="H273" s="110">
        <v>1</v>
      </c>
      <c r="I273" s="57">
        <v>140</v>
      </c>
      <c r="J273" s="57" t="s">
        <v>609</v>
      </c>
      <c r="K273" s="77"/>
      <c r="L273" s="77"/>
      <c r="M273" s="77"/>
      <c r="N273" s="77"/>
      <c r="O273" s="77" t="s">
        <v>762</v>
      </c>
      <c r="P273" s="77"/>
      <c r="Q273" s="77" t="s">
        <v>833</v>
      </c>
      <c r="R273" s="227"/>
      <c r="S273" s="57"/>
      <c r="T273" s="57" t="s">
        <v>1290</v>
      </c>
      <c r="U273" s="57" t="s">
        <v>147</v>
      </c>
      <c r="V273" s="57" t="s">
        <v>1291</v>
      </c>
      <c r="W273" s="172"/>
      <c r="Y273" s="165"/>
      <c r="Z273" s="79">
        <v>40299</v>
      </c>
      <c r="AA273" s="57"/>
      <c r="AB273" s="57"/>
      <c r="AC273" s="57" t="s">
        <v>1292</v>
      </c>
      <c r="AD273" s="123"/>
    </row>
    <row r="274" spans="1:30" ht="114.75" customHeight="1">
      <c r="A274" s="117">
        <v>42823</v>
      </c>
      <c r="B274" s="107" t="s">
        <v>442</v>
      </c>
      <c r="C274" s="118" t="s">
        <v>2112</v>
      </c>
      <c r="D274" s="107"/>
      <c r="E274" s="107" t="s">
        <v>2111</v>
      </c>
      <c r="F274" s="107" t="s">
        <v>1709</v>
      </c>
      <c r="G274" s="107" t="s">
        <v>170</v>
      </c>
      <c r="H274" s="107">
        <v>1</v>
      </c>
      <c r="I274" s="107">
        <v>128</v>
      </c>
      <c r="J274" s="107" t="s">
        <v>609</v>
      </c>
      <c r="K274" s="119"/>
      <c r="L274" s="119"/>
      <c r="M274" s="119"/>
      <c r="N274" s="119"/>
      <c r="O274" s="119"/>
      <c r="P274" s="119"/>
      <c r="Q274" s="119" t="s">
        <v>1892</v>
      </c>
      <c r="R274" s="229">
        <v>413</v>
      </c>
      <c r="S274" s="107"/>
      <c r="T274" s="107" t="s">
        <v>1290</v>
      </c>
      <c r="U274" s="107" t="s">
        <v>1708</v>
      </c>
      <c r="V274" s="107"/>
      <c r="W274" s="176"/>
      <c r="Y274" s="181"/>
      <c r="Z274" s="107"/>
      <c r="AA274" s="107"/>
      <c r="AB274" s="107"/>
      <c r="AC274" s="107"/>
      <c r="AD274" s="160"/>
    </row>
    <row r="275" spans="1:32" s="57" customFormat="1" ht="242.25" customHeight="1">
      <c r="A275" s="259">
        <v>42825</v>
      </c>
      <c r="B275" s="260" t="s">
        <v>432</v>
      </c>
      <c r="C275" s="261" t="s">
        <v>1486</v>
      </c>
      <c r="D275" s="269"/>
      <c r="E275" s="260" t="s">
        <v>2117</v>
      </c>
      <c r="F275" s="260" t="s">
        <v>1252</v>
      </c>
      <c r="G275" s="260" t="s">
        <v>170</v>
      </c>
      <c r="H275" s="269">
        <v>1</v>
      </c>
      <c r="I275" s="260">
        <v>17.5</v>
      </c>
      <c r="J275" s="260" t="s">
        <v>610</v>
      </c>
      <c r="K275" s="262"/>
      <c r="L275" s="262"/>
      <c r="M275" s="262"/>
      <c r="N275" s="262"/>
      <c r="O275" s="262" t="s">
        <v>762</v>
      </c>
      <c r="P275" s="262" t="s">
        <v>1293</v>
      </c>
      <c r="Q275" s="262" t="s">
        <v>830</v>
      </c>
      <c r="R275" s="263"/>
      <c r="S275" s="260" t="s">
        <v>841</v>
      </c>
      <c r="T275" s="260" t="s">
        <v>1488</v>
      </c>
      <c r="U275" s="260" t="s">
        <v>147</v>
      </c>
      <c r="V275" s="260"/>
      <c r="W275" s="264"/>
      <c r="X275" s="260"/>
      <c r="Y275" s="265"/>
      <c r="Z275" s="270"/>
      <c r="AA275" s="260"/>
      <c r="AB275" s="260"/>
      <c r="AC275" s="260"/>
      <c r="AD275" s="266"/>
      <c r="AE275" s="260"/>
      <c r="AF275" s="260"/>
    </row>
    <row r="276" spans="1:31" s="57" customFormat="1" ht="89.25" customHeight="1">
      <c r="A276" s="69">
        <v>42825</v>
      </c>
      <c r="B276" s="57" t="s">
        <v>442</v>
      </c>
      <c r="C276" s="70" t="s">
        <v>1222</v>
      </c>
      <c r="D276" s="110"/>
      <c r="E276" s="110"/>
      <c r="F276" s="57" t="s">
        <v>2118</v>
      </c>
      <c r="G276" s="57" t="s">
        <v>170</v>
      </c>
      <c r="H276" s="110">
        <v>1</v>
      </c>
      <c r="I276" s="110">
        <v>3</v>
      </c>
      <c r="J276" s="57" t="s">
        <v>610</v>
      </c>
      <c r="K276" s="77"/>
      <c r="L276" s="77"/>
      <c r="M276" s="77"/>
      <c r="N276" s="77"/>
      <c r="O276" s="77" t="s">
        <v>762</v>
      </c>
      <c r="P276" s="77"/>
      <c r="Q276" s="77" t="s">
        <v>833</v>
      </c>
      <c r="R276" s="227"/>
      <c r="S276" s="57" t="s">
        <v>45</v>
      </c>
      <c r="U276" s="57" t="s">
        <v>2119</v>
      </c>
      <c r="Z276" s="79">
        <v>41000</v>
      </c>
      <c r="AD276" s="123"/>
      <c r="AE276" s="165"/>
    </row>
    <row r="277" spans="1:30" ht="89.25" customHeight="1">
      <c r="A277" s="69">
        <v>42839</v>
      </c>
      <c r="B277" s="57" t="s">
        <v>442</v>
      </c>
      <c r="C277" s="70" t="s">
        <v>1222</v>
      </c>
      <c r="D277" s="57"/>
      <c r="E277" s="57" t="s">
        <v>2283</v>
      </c>
      <c r="F277" s="57" t="s">
        <v>754</v>
      </c>
      <c r="G277" s="57" t="s">
        <v>1223</v>
      </c>
      <c r="H277" s="57">
        <v>1</v>
      </c>
      <c r="I277" s="57"/>
      <c r="J277" s="57"/>
      <c r="K277" s="77"/>
      <c r="L277" s="77"/>
      <c r="M277" s="77"/>
      <c r="N277" s="77"/>
      <c r="O277" s="77" t="s">
        <v>762</v>
      </c>
      <c r="P277" s="77"/>
      <c r="Q277" s="77" t="s">
        <v>830</v>
      </c>
      <c r="R277" s="227"/>
      <c r="S277" s="57"/>
      <c r="T277" s="57" t="s">
        <v>777</v>
      </c>
      <c r="U277" s="57"/>
      <c r="V277" s="57"/>
      <c r="W277" s="57" t="s">
        <v>753</v>
      </c>
      <c r="Y277" s="57"/>
      <c r="Z277" s="57"/>
      <c r="AA277" s="57"/>
      <c r="AB277" s="57"/>
      <c r="AC277" s="57" t="s">
        <v>414</v>
      </c>
      <c r="AD277" s="277" t="s">
        <v>2284</v>
      </c>
    </row>
    <row r="278" spans="1:30" ht="69.75" customHeight="1">
      <c r="A278" s="69">
        <v>42839</v>
      </c>
      <c r="B278" s="57" t="s">
        <v>442</v>
      </c>
      <c r="C278" s="70" t="s">
        <v>468</v>
      </c>
      <c r="D278" s="110"/>
      <c r="E278" s="57" t="s">
        <v>2285</v>
      </c>
      <c r="F278" s="110"/>
      <c r="G278" s="57" t="s">
        <v>170</v>
      </c>
      <c r="H278" s="110">
        <v>1</v>
      </c>
      <c r="I278" s="57">
        <v>540</v>
      </c>
      <c r="J278" s="57" t="s">
        <v>609</v>
      </c>
      <c r="K278" s="77"/>
      <c r="L278" s="77"/>
      <c r="M278" s="77"/>
      <c r="N278" s="77"/>
      <c r="O278" s="77" t="s">
        <v>762</v>
      </c>
      <c r="P278" s="77" t="s">
        <v>1293</v>
      </c>
      <c r="Q278" s="77" t="s">
        <v>830</v>
      </c>
      <c r="R278" s="227">
        <v>1400</v>
      </c>
      <c r="S278" s="57" t="s">
        <v>469</v>
      </c>
      <c r="T278" s="57"/>
      <c r="U278" s="57" t="s">
        <v>156</v>
      </c>
      <c r="V278" s="57"/>
      <c r="W278" s="57"/>
      <c r="Y278" s="57"/>
      <c r="Z278" s="57"/>
      <c r="AA278" s="57"/>
      <c r="AB278" s="57"/>
      <c r="AC278" s="57" t="s">
        <v>354</v>
      </c>
      <c r="AD278" s="123"/>
    </row>
    <row r="279" spans="1:30" ht="127.5" customHeight="1">
      <c r="A279" s="69">
        <v>42839</v>
      </c>
      <c r="B279" s="57" t="s">
        <v>256</v>
      </c>
      <c r="C279" s="70" t="s">
        <v>2128</v>
      </c>
      <c r="D279" s="110"/>
      <c r="E279" s="57" t="s">
        <v>2120</v>
      </c>
      <c r="F279" s="110"/>
      <c r="G279" s="57" t="s">
        <v>338</v>
      </c>
      <c r="H279" s="110">
        <v>1</v>
      </c>
      <c r="I279" s="57">
        <v>25</v>
      </c>
      <c r="J279" s="110"/>
      <c r="K279" s="77">
        <v>61</v>
      </c>
      <c r="L279" s="77"/>
      <c r="M279" s="77"/>
      <c r="N279" s="77"/>
      <c r="O279" s="77"/>
      <c r="P279" s="77"/>
      <c r="Q279" s="77" t="s">
        <v>833</v>
      </c>
      <c r="R279" s="227">
        <v>252.3</v>
      </c>
      <c r="S279" s="57" t="s">
        <v>841</v>
      </c>
      <c r="T279" s="57"/>
      <c r="U279" s="57" t="s">
        <v>147</v>
      </c>
      <c r="V279" s="57"/>
      <c r="W279" s="57"/>
      <c r="Y279" s="57"/>
      <c r="Z279" s="146">
        <v>2007</v>
      </c>
      <c r="AA279" s="57">
        <v>2016</v>
      </c>
      <c r="AB279" s="57"/>
      <c r="AC279" s="57" t="s">
        <v>339</v>
      </c>
      <c r="AD279" s="123"/>
    </row>
    <row r="280" spans="1:30" ht="114.75" customHeight="1">
      <c r="A280" s="69">
        <v>42839</v>
      </c>
      <c r="B280" s="57" t="s">
        <v>256</v>
      </c>
      <c r="C280" s="70" t="s">
        <v>727</v>
      </c>
      <c r="D280" s="57" t="s">
        <v>1504</v>
      </c>
      <c r="E280" s="57" t="s">
        <v>2121</v>
      </c>
      <c r="F280" s="57" t="s">
        <v>713</v>
      </c>
      <c r="G280" s="57" t="s">
        <v>170</v>
      </c>
      <c r="H280" s="57">
        <v>1</v>
      </c>
      <c r="I280" s="57">
        <v>35</v>
      </c>
      <c r="J280" s="57" t="s">
        <v>608</v>
      </c>
      <c r="K280" s="77">
        <v>24</v>
      </c>
      <c r="L280" s="77"/>
      <c r="M280" s="77"/>
      <c r="N280" s="77"/>
      <c r="O280" s="77"/>
      <c r="P280" s="77"/>
      <c r="Q280" s="77" t="s">
        <v>2122</v>
      </c>
      <c r="R280" s="227">
        <v>82</v>
      </c>
      <c r="S280" s="57" t="s">
        <v>1505</v>
      </c>
      <c r="T280" s="57" t="s">
        <v>415</v>
      </c>
      <c r="U280" s="57" t="s">
        <v>770</v>
      </c>
      <c r="V280" s="57"/>
      <c r="W280" s="57"/>
      <c r="Y280" s="57"/>
      <c r="Z280" s="57">
        <v>2013</v>
      </c>
      <c r="AA280" s="57"/>
      <c r="AB280" s="57"/>
      <c r="AC280" s="57"/>
      <c r="AD280" s="123"/>
    </row>
    <row r="281" spans="1:30" ht="76.5" customHeight="1">
      <c r="A281" s="69">
        <v>42839</v>
      </c>
      <c r="B281" s="57" t="s">
        <v>256</v>
      </c>
      <c r="C281" s="70" t="s">
        <v>727</v>
      </c>
      <c r="D281" s="57"/>
      <c r="E281" s="57" t="s">
        <v>2286</v>
      </c>
      <c r="F281" s="57"/>
      <c r="G281" s="57" t="s">
        <v>173</v>
      </c>
      <c r="H281" s="57">
        <v>1</v>
      </c>
      <c r="I281" s="57" t="s">
        <v>777</v>
      </c>
      <c r="J281" s="57"/>
      <c r="K281" s="77"/>
      <c r="L281" s="77"/>
      <c r="M281" s="77"/>
      <c r="N281" s="77"/>
      <c r="O281" s="77"/>
      <c r="P281" s="77"/>
      <c r="Q281" s="77" t="s">
        <v>2123</v>
      </c>
      <c r="R281" s="227"/>
      <c r="S281" s="57"/>
      <c r="T281" s="57" t="s">
        <v>1200</v>
      </c>
      <c r="U281" s="57" t="s">
        <v>1201</v>
      </c>
      <c r="V281" s="57"/>
      <c r="W281" s="57"/>
      <c r="Y281" s="57"/>
      <c r="Z281" s="57">
        <v>2012</v>
      </c>
      <c r="AA281" s="57">
        <v>2017</v>
      </c>
      <c r="AB281" s="57">
        <v>2017</v>
      </c>
      <c r="AC281" s="57" t="s">
        <v>1202</v>
      </c>
      <c r="AD281" s="123"/>
    </row>
    <row r="282" spans="1:30" ht="76.5" customHeight="1">
      <c r="A282" s="69">
        <v>42825</v>
      </c>
      <c r="B282" s="53" t="s">
        <v>256</v>
      </c>
      <c r="C282" s="70" t="s">
        <v>727</v>
      </c>
      <c r="D282" s="57" t="s">
        <v>1783</v>
      </c>
      <c r="E282" s="57" t="s">
        <v>2124</v>
      </c>
      <c r="F282" s="57"/>
      <c r="G282" s="57" t="s">
        <v>338</v>
      </c>
      <c r="H282" s="57">
        <v>2</v>
      </c>
      <c r="I282" s="57"/>
      <c r="J282" s="57"/>
      <c r="K282" s="77">
        <v>68</v>
      </c>
      <c r="L282" s="77"/>
      <c r="M282" s="77"/>
      <c r="N282" s="77">
        <v>200</v>
      </c>
      <c r="O282" s="77"/>
      <c r="P282" s="77"/>
      <c r="Q282" s="77" t="s">
        <v>2126</v>
      </c>
      <c r="R282" s="227">
        <v>122</v>
      </c>
      <c r="S282" s="57" t="s">
        <v>1842</v>
      </c>
      <c r="T282" s="57"/>
      <c r="U282" s="57" t="s">
        <v>1660</v>
      </c>
      <c r="V282" s="57">
        <v>14</v>
      </c>
      <c r="W282" s="57"/>
      <c r="Y282" s="57"/>
      <c r="Z282" s="57"/>
      <c r="AA282" s="57"/>
      <c r="AB282" s="57"/>
      <c r="AC282" s="57"/>
      <c r="AD282" s="123" t="s">
        <v>2125</v>
      </c>
    </row>
    <row r="283" spans="1:30" ht="114.75" customHeight="1">
      <c r="A283" s="69">
        <v>42825</v>
      </c>
      <c r="B283" s="53" t="s">
        <v>256</v>
      </c>
      <c r="C283" s="70" t="s">
        <v>2128</v>
      </c>
      <c r="D283" s="57" t="s">
        <v>2127</v>
      </c>
      <c r="E283" s="57"/>
      <c r="F283" s="57"/>
      <c r="G283" s="57" t="s">
        <v>338</v>
      </c>
      <c r="H283" s="57">
        <v>1</v>
      </c>
      <c r="I283" s="57">
        <v>15</v>
      </c>
      <c r="J283" s="57" t="s">
        <v>610</v>
      </c>
      <c r="K283" s="77">
        <v>48</v>
      </c>
      <c r="L283" s="77"/>
      <c r="M283" s="77"/>
      <c r="N283" s="77"/>
      <c r="O283" s="77"/>
      <c r="P283" s="77"/>
      <c r="Q283" s="77"/>
      <c r="R283" s="227"/>
      <c r="S283" s="57"/>
      <c r="T283" s="57" t="s">
        <v>1867</v>
      </c>
      <c r="U283" s="57" t="s">
        <v>147</v>
      </c>
      <c r="V283" s="57"/>
      <c r="W283" s="57"/>
      <c r="Y283" s="57"/>
      <c r="Z283" s="57"/>
      <c r="AA283" s="57"/>
      <c r="AB283" s="57"/>
      <c r="AC283" s="57" t="s">
        <v>1866</v>
      </c>
      <c r="AD283" s="123"/>
    </row>
    <row r="284" spans="1:30" ht="12.75">
      <c r="A284" s="69">
        <v>42839</v>
      </c>
      <c r="B284" s="57" t="s">
        <v>442</v>
      </c>
      <c r="C284" s="70" t="s">
        <v>2155</v>
      </c>
      <c r="D284" s="57"/>
      <c r="E284" s="57" t="s">
        <v>2131</v>
      </c>
      <c r="F284" s="57" t="s">
        <v>513</v>
      </c>
      <c r="G284" s="57" t="s">
        <v>170</v>
      </c>
      <c r="H284" s="57">
        <v>1</v>
      </c>
      <c r="I284" s="57">
        <v>300</v>
      </c>
      <c r="J284" s="57" t="s">
        <v>609</v>
      </c>
      <c r="K284" s="77"/>
      <c r="L284" s="77"/>
      <c r="M284" s="77"/>
      <c r="N284" s="77"/>
      <c r="O284" s="77"/>
      <c r="P284" s="77"/>
      <c r="Q284" s="77" t="s">
        <v>830</v>
      </c>
      <c r="R284" s="227">
        <v>270</v>
      </c>
      <c r="S284" s="57" t="s">
        <v>239</v>
      </c>
      <c r="T284" s="57"/>
      <c r="U284" s="57"/>
      <c r="V284" s="57"/>
      <c r="W284" s="57"/>
      <c r="Y284" s="57"/>
      <c r="Z284" s="53"/>
      <c r="AA284" s="53"/>
      <c r="AB284" s="53"/>
      <c r="AC284" s="53"/>
      <c r="AD284" s="280"/>
    </row>
    <row r="285" spans="1:30" ht="60" customHeight="1">
      <c r="A285" s="69">
        <v>42839</v>
      </c>
      <c r="B285" s="57" t="s">
        <v>442</v>
      </c>
      <c r="C285" s="70" t="s">
        <v>745</v>
      </c>
      <c r="D285" s="57"/>
      <c r="E285" s="57" t="s">
        <v>2287</v>
      </c>
      <c r="F285" s="57" t="s">
        <v>513</v>
      </c>
      <c r="G285" s="57" t="s">
        <v>170</v>
      </c>
      <c r="H285" s="57">
        <v>1</v>
      </c>
      <c r="I285" s="57">
        <v>420</v>
      </c>
      <c r="J285" s="57" t="s">
        <v>609</v>
      </c>
      <c r="K285" s="77"/>
      <c r="L285" s="77"/>
      <c r="M285" s="77"/>
      <c r="N285" s="77"/>
      <c r="O285" s="77"/>
      <c r="P285" s="77"/>
      <c r="Q285" s="77" t="s">
        <v>830</v>
      </c>
      <c r="R285" s="227">
        <v>711</v>
      </c>
      <c r="S285" s="57"/>
      <c r="T285" s="57"/>
      <c r="U285" s="57" t="s">
        <v>816</v>
      </c>
      <c r="V285" s="57"/>
      <c r="W285" s="57"/>
      <c r="Y285" s="57"/>
      <c r="Z285" s="57"/>
      <c r="AA285" s="57"/>
      <c r="AB285" s="57"/>
      <c r="AC285" s="57"/>
      <c r="AD285" s="123"/>
    </row>
    <row r="286" spans="1:30" ht="114.75">
      <c r="A286" s="69">
        <v>42811</v>
      </c>
      <c r="B286" s="57" t="s">
        <v>442</v>
      </c>
      <c r="C286" s="70" t="s">
        <v>745</v>
      </c>
      <c r="D286" s="57"/>
      <c r="E286" s="57" t="s">
        <v>700</v>
      </c>
      <c r="F286" s="57" t="s">
        <v>266</v>
      </c>
      <c r="G286" s="57" t="s">
        <v>417</v>
      </c>
      <c r="H286" s="57">
        <v>2</v>
      </c>
      <c r="I286" s="57">
        <v>320</v>
      </c>
      <c r="J286" s="57" t="s">
        <v>609</v>
      </c>
      <c r="K286" s="77"/>
      <c r="L286" s="77"/>
      <c r="M286" s="77">
        <v>5000</v>
      </c>
      <c r="N286" s="77">
        <v>2.7</v>
      </c>
      <c r="O286" s="77"/>
      <c r="P286" s="77" t="s">
        <v>1293</v>
      </c>
      <c r="Q286" s="77" t="s">
        <v>1971</v>
      </c>
      <c r="R286" s="227">
        <v>838</v>
      </c>
      <c r="S286" s="57" t="s">
        <v>745</v>
      </c>
      <c r="T286" s="57" t="s">
        <v>187</v>
      </c>
      <c r="U286" s="57" t="s">
        <v>1518</v>
      </c>
      <c r="V286" s="57">
        <v>7</v>
      </c>
      <c r="W286" s="57" t="s">
        <v>981</v>
      </c>
      <c r="Y286" s="57"/>
      <c r="Z286" s="57"/>
      <c r="AA286" s="79"/>
      <c r="AB286" s="57"/>
      <c r="AC286" s="57" t="s">
        <v>982</v>
      </c>
      <c r="AD286" s="123" t="s">
        <v>1675</v>
      </c>
    </row>
    <row r="287" spans="1:30" ht="63.75">
      <c r="A287" s="69">
        <v>41380</v>
      </c>
      <c r="B287" s="57" t="s">
        <v>442</v>
      </c>
      <c r="C287" s="70" t="s">
        <v>745</v>
      </c>
      <c r="D287" s="57" t="s">
        <v>1352</v>
      </c>
      <c r="E287" s="57" t="s">
        <v>706</v>
      </c>
      <c r="F287" s="57" t="s">
        <v>513</v>
      </c>
      <c r="G287" s="57" t="s">
        <v>416</v>
      </c>
      <c r="H287" s="57">
        <v>1</v>
      </c>
      <c r="I287" s="57">
        <v>1250</v>
      </c>
      <c r="J287" s="57" t="s">
        <v>609</v>
      </c>
      <c r="K287" s="77">
        <v>67</v>
      </c>
      <c r="L287" s="77"/>
      <c r="M287" s="77"/>
      <c r="N287" s="77">
        <v>12.5</v>
      </c>
      <c r="O287" s="77" t="s">
        <v>762</v>
      </c>
      <c r="P287" s="77" t="s">
        <v>1293</v>
      </c>
      <c r="Q287" s="77" t="s">
        <v>279</v>
      </c>
      <c r="R287" s="227">
        <v>1200</v>
      </c>
      <c r="S287" s="57" t="s">
        <v>1484</v>
      </c>
      <c r="T287" s="53" t="s">
        <v>1485</v>
      </c>
      <c r="U287" s="57" t="s">
        <v>147</v>
      </c>
      <c r="V287" s="57">
        <v>13</v>
      </c>
      <c r="W287" s="57" t="s">
        <v>686</v>
      </c>
      <c r="Y287" s="57"/>
      <c r="Z287" s="57">
        <v>2004</v>
      </c>
      <c r="AA287" s="57">
        <v>2009</v>
      </c>
      <c r="AB287" s="57">
        <v>2009</v>
      </c>
      <c r="AC287" s="57"/>
      <c r="AD287" s="123"/>
    </row>
    <row r="288" spans="1:30" ht="153">
      <c r="A288" s="69">
        <v>42825</v>
      </c>
      <c r="B288" s="57" t="s">
        <v>442</v>
      </c>
      <c r="C288" s="70" t="s">
        <v>745</v>
      </c>
      <c r="D288" s="57" t="s">
        <v>1353</v>
      </c>
      <c r="E288" s="57" t="s">
        <v>2129</v>
      </c>
      <c r="F288" s="57" t="s">
        <v>312</v>
      </c>
      <c r="G288" s="57" t="s">
        <v>1354</v>
      </c>
      <c r="H288" s="57">
        <v>1</v>
      </c>
      <c r="I288" s="57" t="s">
        <v>1430</v>
      </c>
      <c r="J288" s="57" t="s">
        <v>609</v>
      </c>
      <c r="K288" s="77">
        <v>60</v>
      </c>
      <c r="L288" s="77"/>
      <c r="M288" s="77"/>
      <c r="N288" s="77">
        <v>2.386</v>
      </c>
      <c r="O288" s="77" t="s">
        <v>762</v>
      </c>
      <c r="P288" s="77"/>
      <c r="Q288" s="124" t="s">
        <v>1946</v>
      </c>
      <c r="R288" s="227">
        <v>396</v>
      </c>
      <c r="S288" s="57" t="s">
        <v>174</v>
      </c>
      <c r="T288" s="57" t="s">
        <v>747</v>
      </c>
      <c r="U288" s="57" t="s">
        <v>33</v>
      </c>
      <c r="V288" s="57" t="s">
        <v>1174</v>
      </c>
      <c r="W288" s="57" t="s">
        <v>172</v>
      </c>
      <c r="Y288" s="57"/>
      <c r="Z288" s="57"/>
      <c r="AA288" s="57" t="s">
        <v>777</v>
      </c>
      <c r="AB288" s="57"/>
      <c r="AC288" s="57"/>
      <c r="AD288" s="123" t="s">
        <v>2130</v>
      </c>
    </row>
    <row r="289" spans="1:30" ht="51">
      <c r="A289" s="69">
        <v>42839</v>
      </c>
      <c r="B289" s="57" t="s">
        <v>331</v>
      </c>
      <c r="C289" s="70" t="s">
        <v>674</v>
      </c>
      <c r="D289" s="57"/>
      <c r="E289" s="57" t="s">
        <v>2288</v>
      </c>
      <c r="F289" s="57" t="s">
        <v>675</v>
      </c>
      <c r="G289" s="57" t="s">
        <v>170</v>
      </c>
      <c r="H289" s="57">
        <v>1</v>
      </c>
      <c r="I289" s="57" t="s">
        <v>1613</v>
      </c>
      <c r="J289" s="57" t="s">
        <v>609</v>
      </c>
      <c r="K289" s="77"/>
      <c r="L289" s="77"/>
      <c r="M289" s="77"/>
      <c r="N289" s="77"/>
      <c r="O289" s="77" t="s">
        <v>617</v>
      </c>
      <c r="P289" s="77"/>
      <c r="Q289" s="77" t="s">
        <v>830</v>
      </c>
      <c r="R289" s="227">
        <v>300</v>
      </c>
      <c r="S289" s="57" t="s">
        <v>1399</v>
      </c>
      <c r="T289" s="57"/>
      <c r="U289" s="57" t="s">
        <v>147</v>
      </c>
      <c r="V289" s="57"/>
      <c r="W289" s="57"/>
      <c r="Y289" s="57"/>
      <c r="Z289" s="57"/>
      <c r="AA289" s="57"/>
      <c r="AB289" s="57"/>
      <c r="AC289" s="57" t="s">
        <v>52</v>
      </c>
      <c r="AD289" s="203"/>
    </row>
    <row r="290" spans="1:32" s="267" customFormat="1" ht="84" customHeight="1">
      <c r="A290" s="69">
        <v>42839</v>
      </c>
      <c r="B290" s="57" t="s">
        <v>442</v>
      </c>
      <c r="C290" s="70" t="s">
        <v>814</v>
      </c>
      <c r="D290" s="57"/>
      <c r="E290" s="57" t="s">
        <v>2132</v>
      </c>
      <c r="F290" s="57" t="s">
        <v>1230</v>
      </c>
      <c r="G290" s="57" t="s">
        <v>170</v>
      </c>
      <c r="H290" s="57">
        <v>1</v>
      </c>
      <c r="I290" s="57">
        <v>464</v>
      </c>
      <c r="J290" s="57" t="s">
        <v>609</v>
      </c>
      <c r="K290" s="77"/>
      <c r="L290" s="77"/>
      <c r="M290" s="77"/>
      <c r="N290" s="77"/>
      <c r="O290" s="77" t="s">
        <v>617</v>
      </c>
      <c r="P290" s="77"/>
      <c r="Q290" s="77" t="s">
        <v>830</v>
      </c>
      <c r="R290" s="227">
        <v>955</v>
      </c>
      <c r="S290" s="57" t="s">
        <v>83</v>
      </c>
      <c r="T290" s="57" t="s">
        <v>165</v>
      </c>
      <c r="U290" s="57" t="s">
        <v>1224</v>
      </c>
      <c r="V290" s="57"/>
      <c r="W290" s="57"/>
      <c r="X290" s="57"/>
      <c r="Y290" s="57"/>
      <c r="Z290" s="57"/>
      <c r="AA290" s="57"/>
      <c r="AB290" s="57"/>
      <c r="AC290" s="57" t="s">
        <v>51</v>
      </c>
      <c r="AD290" s="285" t="s">
        <v>2289</v>
      </c>
      <c r="AE290" s="58"/>
      <c r="AF290" s="58"/>
    </row>
    <row r="291" spans="1:30" ht="60" customHeight="1">
      <c r="A291" s="69">
        <v>42825</v>
      </c>
      <c r="B291" s="57" t="s">
        <v>442</v>
      </c>
      <c r="C291" s="70" t="s">
        <v>2134</v>
      </c>
      <c r="D291" s="57" t="s">
        <v>2133</v>
      </c>
      <c r="E291" s="57" t="s">
        <v>777</v>
      </c>
      <c r="F291" s="57" t="s">
        <v>1230</v>
      </c>
      <c r="G291" s="57" t="s">
        <v>170</v>
      </c>
      <c r="H291" s="57">
        <v>1</v>
      </c>
      <c r="I291" s="57">
        <v>165</v>
      </c>
      <c r="J291" s="57" t="s">
        <v>608</v>
      </c>
      <c r="K291" s="77"/>
      <c r="L291" s="77"/>
      <c r="M291" s="77"/>
      <c r="N291" s="77"/>
      <c r="O291" s="77" t="s">
        <v>617</v>
      </c>
      <c r="P291" s="77"/>
      <c r="Q291" s="77" t="s">
        <v>830</v>
      </c>
      <c r="R291" s="227">
        <v>427</v>
      </c>
      <c r="S291" s="57" t="s">
        <v>1125</v>
      </c>
      <c r="T291" s="57" t="s">
        <v>524</v>
      </c>
      <c r="U291" s="57" t="s">
        <v>147</v>
      </c>
      <c r="V291" s="57"/>
      <c r="W291" s="57"/>
      <c r="Y291" s="57"/>
      <c r="Z291" s="57"/>
      <c r="AA291" s="57"/>
      <c r="AB291" s="57"/>
      <c r="AC291" s="57" t="s">
        <v>177</v>
      </c>
      <c r="AD291" s="123"/>
    </row>
    <row r="292" spans="1:30" ht="102">
      <c r="A292" s="69">
        <v>42839</v>
      </c>
      <c r="B292" s="57"/>
      <c r="C292" s="70" t="s">
        <v>814</v>
      </c>
      <c r="D292" s="110"/>
      <c r="E292" s="57" t="s">
        <v>2290</v>
      </c>
      <c r="F292" s="57" t="s">
        <v>1683</v>
      </c>
      <c r="G292" s="57" t="s">
        <v>170</v>
      </c>
      <c r="H292" s="110">
        <v>1</v>
      </c>
      <c r="I292" s="110">
        <v>118</v>
      </c>
      <c r="J292" s="57" t="s">
        <v>609</v>
      </c>
      <c r="K292" s="77"/>
      <c r="L292" s="77"/>
      <c r="M292" s="77"/>
      <c r="N292" s="77"/>
      <c r="O292" s="77" t="s">
        <v>762</v>
      </c>
      <c r="P292" s="77"/>
      <c r="Q292" s="77" t="s">
        <v>830</v>
      </c>
      <c r="R292" s="227"/>
      <c r="S292" s="57"/>
      <c r="T292" s="57"/>
      <c r="U292" s="57" t="s">
        <v>147</v>
      </c>
      <c r="V292" s="57"/>
      <c r="W292" s="57"/>
      <c r="Y292" s="57"/>
      <c r="Z292" s="57"/>
      <c r="AA292" s="57"/>
      <c r="AB292" s="57"/>
      <c r="AC292" s="57" t="s">
        <v>1682</v>
      </c>
      <c r="AD292" s="57"/>
    </row>
    <row r="293" spans="1:30" ht="191.25" customHeight="1">
      <c r="A293" s="69">
        <v>41512</v>
      </c>
      <c r="B293" s="57" t="s">
        <v>566</v>
      </c>
      <c r="C293" s="70" t="s">
        <v>707</v>
      </c>
      <c r="D293" s="57"/>
      <c r="E293" s="57" t="s">
        <v>1477</v>
      </c>
      <c r="F293" s="57"/>
      <c r="G293" s="57"/>
      <c r="H293" s="57">
        <v>1</v>
      </c>
      <c r="I293" s="57">
        <v>12</v>
      </c>
      <c r="J293" s="57" t="s">
        <v>610</v>
      </c>
      <c r="K293" s="77"/>
      <c r="L293" s="77"/>
      <c r="M293" s="77"/>
      <c r="N293" s="77"/>
      <c r="O293" s="77" t="s">
        <v>762</v>
      </c>
      <c r="P293" s="77" t="s">
        <v>1293</v>
      </c>
      <c r="Q293" s="77" t="s">
        <v>279</v>
      </c>
      <c r="R293" s="227"/>
      <c r="S293" s="57" t="s">
        <v>1478</v>
      </c>
      <c r="T293" s="57" t="s">
        <v>1479</v>
      </c>
      <c r="U293" s="57" t="s">
        <v>147</v>
      </c>
      <c r="V293" s="57"/>
      <c r="W293" s="57"/>
      <c r="Y293" s="57"/>
      <c r="Z293" s="57">
        <v>2007</v>
      </c>
      <c r="AA293" s="57">
        <v>2012</v>
      </c>
      <c r="AB293" s="57"/>
      <c r="AC293" s="57"/>
      <c r="AD293" s="123"/>
    </row>
    <row r="294" spans="1:30" ht="38.25" customHeight="1">
      <c r="A294" s="69">
        <v>41950</v>
      </c>
      <c r="B294" s="57" t="s">
        <v>566</v>
      </c>
      <c r="C294" s="70" t="s">
        <v>707</v>
      </c>
      <c r="D294" s="57"/>
      <c r="E294" s="57" t="s">
        <v>955</v>
      </c>
      <c r="F294" s="57" t="s">
        <v>956</v>
      </c>
      <c r="G294" s="57" t="s">
        <v>169</v>
      </c>
      <c r="H294" s="57">
        <v>1</v>
      </c>
      <c r="I294" s="57"/>
      <c r="J294" s="57"/>
      <c r="K294" s="77"/>
      <c r="L294" s="77"/>
      <c r="M294" s="77"/>
      <c r="N294" s="77"/>
      <c r="O294" s="77"/>
      <c r="P294" s="77"/>
      <c r="Q294" s="77" t="s">
        <v>279</v>
      </c>
      <c r="R294" s="217"/>
      <c r="S294" s="57"/>
      <c r="T294" s="57" t="s">
        <v>322</v>
      </c>
      <c r="U294" s="57" t="s">
        <v>418</v>
      </c>
      <c r="V294" s="57">
        <v>14</v>
      </c>
      <c r="W294" s="57"/>
      <c r="Y294" s="57"/>
      <c r="Z294" s="57"/>
      <c r="AA294" s="57"/>
      <c r="AB294" s="57"/>
      <c r="AC294" s="57"/>
      <c r="AD294" s="123"/>
    </row>
    <row r="295" spans="1:30" ht="48" customHeight="1">
      <c r="A295" s="69">
        <v>41943</v>
      </c>
      <c r="B295" s="57" t="s">
        <v>566</v>
      </c>
      <c r="C295" s="70" t="s">
        <v>707</v>
      </c>
      <c r="D295" s="57"/>
      <c r="E295" s="57" t="s">
        <v>422</v>
      </c>
      <c r="F295" s="57" t="s">
        <v>423</v>
      </c>
      <c r="G295" s="57" t="s">
        <v>168</v>
      </c>
      <c r="H295" s="57">
        <v>1</v>
      </c>
      <c r="I295" s="57"/>
      <c r="J295" s="57"/>
      <c r="K295" s="77">
        <v>93</v>
      </c>
      <c r="L295" s="77"/>
      <c r="M295" s="77"/>
      <c r="N295" s="77">
        <v>5.47</v>
      </c>
      <c r="O295" s="77" t="s">
        <v>762</v>
      </c>
      <c r="P295" s="77"/>
      <c r="Q295" s="77" t="s">
        <v>279</v>
      </c>
      <c r="R295" s="227">
        <v>54</v>
      </c>
      <c r="S295" s="57"/>
      <c r="T295" s="57" t="s">
        <v>322</v>
      </c>
      <c r="U295" s="57" t="s">
        <v>147</v>
      </c>
      <c r="V295" s="57"/>
      <c r="W295" s="57"/>
      <c r="Y295" s="57"/>
      <c r="Z295" s="57">
        <v>1999</v>
      </c>
      <c r="AA295" s="57">
        <v>2005</v>
      </c>
      <c r="AB295" s="57"/>
      <c r="AC295" s="57"/>
      <c r="AD295" s="123"/>
    </row>
    <row r="296" spans="1:32" ht="60" customHeight="1">
      <c r="A296" s="259">
        <v>42839</v>
      </c>
      <c r="B296" s="260" t="s">
        <v>566</v>
      </c>
      <c r="C296" s="261" t="s">
        <v>80</v>
      </c>
      <c r="D296" s="260"/>
      <c r="E296" s="260" t="s">
        <v>2291</v>
      </c>
      <c r="F296" s="260" t="s">
        <v>82</v>
      </c>
      <c r="G296" s="260" t="s">
        <v>170</v>
      </c>
      <c r="H296" s="260">
        <v>1</v>
      </c>
      <c r="I296" s="260">
        <v>8</v>
      </c>
      <c r="J296" s="260" t="s">
        <v>610</v>
      </c>
      <c r="K296" s="262"/>
      <c r="L296" s="262"/>
      <c r="M296" s="262"/>
      <c r="N296" s="262"/>
      <c r="O296" s="262"/>
      <c r="P296" s="262"/>
      <c r="Q296" s="262" t="s">
        <v>833</v>
      </c>
      <c r="R296" s="263">
        <v>18</v>
      </c>
      <c r="S296" s="260" t="s">
        <v>166</v>
      </c>
      <c r="T296" s="260" t="s">
        <v>322</v>
      </c>
      <c r="U296" s="260" t="s">
        <v>147</v>
      </c>
      <c r="V296" s="260"/>
      <c r="W296" s="260"/>
      <c r="X296" s="260"/>
      <c r="Y296" s="260"/>
      <c r="Z296" s="260">
        <v>2010</v>
      </c>
      <c r="AA296" s="260">
        <v>2012</v>
      </c>
      <c r="AB296" s="260"/>
      <c r="AC296" s="260" t="s">
        <v>50</v>
      </c>
      <c r="AD296" s="277" t="s">
        <v>2292</v>
      </c>
      <c r="AE296" s="267"/>
      <c r="AF296" s="267"/>
    </row>
    <row r="297" spans="1:30" ht="70.5" customHeight="1">
      <c r="A297" s="69">
        <v>42825</v>
      </c>
      <c r="B297" s="57" t="s">
        <v>442</v>
      </c>
      <c r="C297" s="70" t="s">
        <v>2154</v>
      </c>
      <c r="D297" s="110"/>
      <c r="E297" s="57" t="s">
        <v>2135</v>
      </c>
      <c r="F297" s="57"/>
      <c r="G297" s="57"/>
      <c r="H297" s="57">
        <v>1</v>
      </c>
      <c r="I297" s="57"/>
      <c r="J297" s="57"/>
      <c r="K297" s="77">
        <v>23.5</v>
      </c>
      <c r="L297" s="77"/>
      <c r="M297" s="77"/>
      <c r="N297" s="77"/>
      <c r="O297" s="77" t="s">
        <v>762</v>
      </c>
      <c r="P297" s="77"/>
      <c r="Q297" s="77" t="s">
        <v>833</v>
      </c>
      <c r="R297" s="227">
        <v>17</v>
      </c>
      <c r="S297" s="57" t="s">
        <v>1026</v>
      </c>
      <c r="T297" s="76"/>
      <c r="U297" s="57" t="s">
        <v>686</v>
      </c>
      <c r="V297" s="57"/>
      <c r="W297" s="57"/>
      <c r="Y297" s="57"/>
      <c r="Z297" s="57"/>
      <c r="AA297" s="57"/>
      <c r="AB297" s="57"/>
      <c r="AC297" s="57"/>
      <c r="AD297" s="156" t="s">
        <v>2136</v>
      </c>
    </row>
    <row r="298" spans="1:30" ht="63.75">
      <c r="A298" s="74">
        <v>41950</v>
      </c>
      <c r="B298" s="57" t="s">
        <v>442</v>
      </c>
      <c r="C298" s="70" t="s">
        <v>590</v>
      </c>
      <c r="D298" s="57"/>
      <c r="E298" s="57" t="s">
        <v>591</v>
      </c>
      <c r="F298" s="57" t="s">
        <v>308</v>
      </c>
      <c r="G298" s="57" t="s">
        <v>197</v>
      </c>
      <c r="H298" s="57">
        <v>1</v>
      </c>
      <c r="I298" s="57"/>
      <c r="J298" s="57"/>
      <c r="K298" s="77">
        <v>49.6</v>
      </c>
      <c r="L298" s="77"/>
      <c r="M298" s="77"/>
      <c r="N298" s="77"/>
      <c r="O298" s="77" t="s">
        <v>762</v>
      </c>
      <c r="P298" s="77"/>
      <c r="Q298" s="77" t="s">
        <v>279</v>
      </c>
      <c r="R298" s="227">
        <v>12.8</v>
      </c>
      <c r="S298" s="57"/>
      <c r="T298" s="57"/>
      <c r="U298" s="57" t="s">
        <v>147</v>
      </c>
      <c r="V298" s="57">
        <v>15</v>
      </c>
      <c r="W298" s="57" t="s">
        <v>686</v>
      </c>
      <c r="Y298" s="57"/>
      <c r="Z298" s="79">
        <v>40330</v>
      </c>
      <c r="AA298" s="79">
        <v>40909</v>
      </c>
      <c r="AB298" s="57"/>
      <c r="AC298" s="57"/>
      <c r="AD298" s="157" t="s">
        <v>1023</v>
      </c>
    </row>
    <row r="299" spans="1:31" s="57" customFormat="1" ht="72" customHeight="1">
      <c r="A299" s="69">
        <v>41950</v>
      </c>
      <c r="B299" s="57" t="s">
        <v>442</v>
      </c>
      <c r="C299" s="70" t="s">
        <v>590</v>
      </c>
      <c r="D299" s="110"/>
      <c r="E299" s="57" t="s">
        <v>1029</v>
      </c>
      <c r="G299" s="57" t="s">
        <v>197</v>
      </c>
      <c r="H299" s="57">
        <v>1</v>
      </c>
      <c r="J299" s="57" t="s">
        <v>609</v>
      </c>
      <c r="K299" s="116">
        <v>70</v>
      </c>
      <c r="L299" s="77"/>
      <c r="M299" s="77"/>
      <c r="N299" s="116">
        <v>64</v>
      </c>
      <c r="O299" s="77" t="s">
        <v>1030</v>
      </c>
      <c r="P299" s="77"/>
      <c r="Q299" s="77" t="s">
        <v>279</v>
      </c>
      <c r="R299" s="227">
        <v>32</v>
      </c>
      <c r="S299" s="57" t="s">
        <v>1026</v>
      </c>
      <c r="U299" s="57" t="s">
        <v>686</v>
      </c>
      <c r="V299" s="57">
        <v>15</v>
      </c>
      <c r="W299" s="57" t="s">
        <v>147</v>
      </c>
      <c r="Z299" s="79">
        <v>37624</v>
      </c>
      <c r="AA299" s="79">
        <v>40057</v>
      </c>
      <c r="AD299" s="123"/>
      <c r="AE299" s="165"/>
    </row>
    <row r="300" spans="1:31" s="57" customFormat="1" ht="38.25">
      <c r="A300" s="69">
        <v>42825</v>
      </c>
      <c r="B300" s="57" t="s">
        <v>442</v>
      </c>
      <c r="C300" s="70" t="s">
        <v>1640</v>
      </c>
      <c r="D300" s="57" t="s">
        <v>1646</v>
      </c>
      <c r="E300" s="57" t="s">
        <v>2137</v>
      </c>
      <c r="F300" s="57" t="s">
        <v>1647</v>
      </c>
      <c r="G300" s="57" t="s">
        <v>170</v>
      </c>
      <c r="H300" s="110">
        <v>1</v>
      </c>
      <c r="I300" s="110">
        <v>600</v>
      </c>
      <c r="J300" s="57" t="s">
        <v>609</v>
      </c>
      <c r="K300" s="77"/>
      <c r="L300" s="77"/>
      <c r="M300" s="77"/>
      <c r="N300" s="77"/>
      <c r="O300" s="77" t="s">
        <v>762</v>
      </c>
      <c r="P300" s="77" t="s">
        <v>1293</v>
      </c>
      <c r="Q300" s="77" t="s">
        <v>1955</v>
      </c>
      <c r="R300" s="227">
        <v>1400</v>
      </c>
      <c r="S300" s="57" t="s">
        <v>1645</v>
      </c>
      <c r="U300" s="57" t="s">
        <v>147</v>
      </c>
      <c r="V300" s="57" t="s">
        <v>1768</v>
      </c>
      <c r="AC300" s="57" t="s">
        <v>1769</v>
      </c>
      <c r="AD300" s="154" t="s">
        <v>2138</v>
      </c>
      <c r="AE300" s="165"/>
    </row>
    <row r="301" spans="1:31" s="57" customFormat="1" ht="144" customHeight="1">
      <c r="A301" s="69">
        <v>42839</v>
      </c>
      <c r="B301" s="57" t="s">
        <v>442</v>
      </c>
      <c r="C301" s="70" t="s">
        <v>1640</v>
      </c>
      <c r="D301" s="110"/>
      <c r="E301" s="57" t="s">
        <v>2293</v>
      </c>
      <c r="F301" s="110"/>
      <c r="G301" s="57" t="s">
        <v>170</v>
      </c>
      <c r="H301" s="110">
        <v>1</v>
      </c>
      <c r="I301" s="57" t="s">
        <v>1676</v>
      </c>
      <c r="J301" s="57" t="s">
        <v>609</v>
      </c>
      <c r="K301" s="77"/>
      <c r="L301" s="77"/>
      <c r="M301" s="77"/>
      <c r="N301" s="77"/>
      <c r="O301" s="77" t="s">
        <v>762</v>
      </c>
      <c r="P301" s="77" t="s">
        <v>1293</v>
      </c>
      <c r="Q301" s="77" t="s">
        <v>267</v>
      </c>
      <c r="R301" s="227">
        <v>500</v>
      </c>
      <c r="S301" s="57" t="s">
        <v>1645</v>
      </c>
      <c r="U301" s="57" t="s">
        <v>686</v>
      </c>
      <c r="Z301" s="79">
        <v>41487</v>
      </c>
      <c r="AE301" s="165"/>
    </row>
    <row r="302" spans="1:31" s="57" customFormat="1" ht="38.25">
      <c r="A302" s="69">
        <v>42839</v>
      </c>
      <c r="B302" s="57" t="s">
        <v>442</v>
      </c>
      <c r="C302" s="70" t="s">
        <v>2153</v>
      </c>
      <c r="D302" s="110"/>
      <c r="E302" s="57" t="s">
        <v>2139</v>
      </c>
      <c r="F302" s="57" t="s">
        <v>1642</v>
      </c>
      <c r="G302" s="57" t="s">
        <v>170</v>
      </c>
      <c r="H302" s="110">
        <v>1</v>
      </c>
      <c r="I302" s="110">
        <v>600</v>
      </c>
      <c r="J302" s="57" t="s">
        <v>609</v>
      </c>
      <c r="K302" s="77"/>
      <c r="L302" s="77"/>
      <c r="M302" s="77"/>
      <c r="N302" s="77"/>
      <c r="O302" s="77" t="s">
        <v>762</v>
      </c>
      <c r="P302" s="77" t="s">
        <v>1297</v>
      </c>
      <c r="Q302" s="77" t="s">
        <v>830</v>
      </c>
      <c r="R302" s="227">
        <v>1600</v>
      </c>
      <c r="S302" s="57" t="s">
        <v>1645</v>
      </c>
      <c r="U302" s="57" t="s">
        <v>816</v>
      </c>
      <c r="Z302" s="57">
        <v>2013</v>
      </c>
      <c r="AA302" s="57">
        <v>2018</v>
      </c>
      <c r="AE302" s="165"/>
    </row>
    <row r="303" spans="1:30" ht="38.25">
      <c r="A303" s="69">
        <v>42839</v>
      </c>
      <c r="B303" s="57" t="s">
        <v>432</v>
      </c>
      <c r="C303" s="70" t="s">
        <v>18</v>
      </c>
      <c r="D303" s="57"/>
      <c r="E303" s="57" t="s">
        <v>2294</v>
      </c>
      <c r="F303" s="57"/>
      <c r="G303" s="57" t="s">
        <v>169</v>
      </c>
      <c r="H303" s="57">
        <v>1</v>
      </c>
      <c r="I303" s="57">
        <v>1000</v>
      </c>
      <c r="J303" s="57" t="s">
        <v>609</v>
      </c>
      <c r="K303" s="77"/>
      <c r="L303" s="77"/>
      <c r="M303" s="77"/>
      <c r="N303" s="77"/>
      <c r="O303" s="77" t="s">
        <v>762</v>
      </c>
      <c r="P303" s="77"/>
      <c r="Q303" s="77" t="s">
        <v>830</v>
      </c>
      <c r="R303" s="227">
        <v>1400</v>
      </c>
      <c r="S303" s="57"/>
      <c r="T303" s="57" t="s">
        <v>20</v>
      </c>
      <c r="U303" s="57" t="s">
        <v>147</v>
      </c>
      <c r="V303" s="57"/>
      <c r="W303" s="57"/>
      <c r="Y303" s="57"/>
      <c r="Z303" s="57"/>
      <c r="AA303" s="57"/>
      <c r="AB303" s="57"/>
      <c r="AC303" s="57" t="s">
        <v>19</v>
      </c>
      <c r="AD303" s="277" t="s">
        <v>2295</v>
      </c>
    </row>
    <row r="304" spans="1:30" ht="63.75">
      <c r="A304" s="69">
        <v>41445</v>
      </c>
      <c r="B304" s="57" t="s">
        <v>331</v>
      </c>
      <c r="C304" s="70" t="s">
        <v>318</v>
      </c>
      <c r="D304" s="57"/>
      <c r="E304" s="57" t="s">
        <v>1617</v>
      </c>
      <c r="F304" s="57" t="s">
        <v>319</v>
      </c>
      <c r="G304" s="57" t="s">
        <v>170</v>
      </c>
      <c r="H304" s="57">
        <v>1</v>
      </c>
      <c r="I304" s="57" t="s">
        <v>1618</v>
      </c>
      <c r="J304" s="57" t="s">
        <v>608</v>
      </c>
      <c r="K304" s="77"/>
      <c r="L304" s="77"/>
      <c r="M304" s="77"/>
      <c r="N304" s="77"/>
      <c r="O304" s="77" t="s">
        <v>777</v>
      </c>
      <c r="P304" s="77"/>
      <c r="Q304" s="77" t="s">
        <v>279</v>
      </c>
      <c r="R304" s="227" t="s">
        <v>777</v>
      </c>
      <c r="S304" s="57" t="s">
        <v>1160</v>
      </c>
      <c r="T304" s="57"/>
      <c r="U304" s="57"/>
      <c r="V304" s="57"/>
      <c r="W304" s="57" t="s">
        <v>770</v>
      </c>
      <c r="Y304" s="57"/>
      <c r="Z304" s="57">
        <v>2007</v>
      </c>
      <c r="AA304" s="57"/>
      <c r="AB304" s="57"/>
      <c r="AC304" s="57"/>
      <c r="AD304" s="203"/>
    </row>
    <row r="305" spans="1:30" ht="78" customHeight="1">
      <c r="A305" s="69">
        <v>41445</v>
      </c>
      <c r="B305" s="57" t="s">
        <v>331</v>
      </c>
      <c r="C305" s="70" t="s">
        <v>318</v>
      </c>
      <c r="D305" s="57"/>
      <c r="E305" s="57" t="s">
        <v>1615</v>
      </c>
      <c r="F305" s="57" t="s">
        <v>657</v>
      </c>
      <c r="G305" s="57" t="s">
        <v>170</v>
      </c>
      <c r="H305" s="57">
        <v>1</v>
      </c>
      <c r="I305" s="57" t="s">
        <v>1616</v>
      </c>
      <c r="J305" s="57" t="s">
        <v>609</v>
      </c>
      <c r="K305" s="77"/>
      <c r="L305" s="77"/>
      <c r="M305" s="77"/>
      <c r="N305" s="77"/>
      <c r="O305" s="77" t="s">
        <v>777</v>
      </c>
      <c r="P305" s="77"/>
      <c r="Q305" s="77" t="s">
        <v>279</v>
      </c>
      <c r="R305" s="227">
        <v>28.5</v>
      </c>
      <c r="S305" s="57" t="s">
        <v>1160</v>
      </c>
      <c r="T305" s="57"/>
      <c r="U305" s="57"/>
      <c r="V305" s="57"/>
      <c r="W305" s="57" t="s">
        <v>770</v>
      </c>
      <c r="Y305" s="57"/>
      <c r="Z305" s="57">
        <v>2007</v>
      </c>
      <c r="AA305" s="57">
        <v>2010</v>
      </c>
      <c r="AB305" s="57"/>
      <c r="AC305" s="57" t="s">
        <v>1245</v>
      </c>
      <c r="AD305" s="203"/>
    </row>
    <row r="306" spans="1:30" ht="51">
      <c r="A306" s="69">
        <v>42825</v>
      </c>
      <c r="B306" s="57" t="s">
        <v>546</v>
      </c>
      <c r="C306" s="70" t="s">
        <v>1246</v>
      </c>
      <c r="D306" s="57" t="s">
        <v>1812</v>
      </c>
      <c r="E306" s="57" t="s">
        <v>2140</v>
      </c>
      <c r="F306" s="57" t="s">
        <v>1535</v>
      </c>
      <c r="G306" s="57" t="s">
        <v>173</v>
      </c>
      <c r="H306" s="57">
        <v>1</v>
      </c>
      <c r="I306" s="57"/>
      <c r="J306" s="57"/>
      <c r="K306" s="77"/>
      <c r="L306" s="77"/>
      <c r="M306" s="77"/>
      <c r="N306" s="77"/>
      <c r="O306" s="77" t="s">
        <v>762</v>
      </c>
      <c r="P306" s="77" t="s">
        <v>1293</v>
      </c>
      <c r="Q306" s="77" t="s">
        <v>833</v>
      </c>
      <c r="R306" s="217">
        <v>50</v>
      </c>
      <c r="S306" s="57" t="s">
        <v>147</v>
      </c>
      <c r="T306" s="57" t="s">
        <v>1246</v>
      </c>
      <c r="U306" s="57" t="s">
        <v>147</v>
      </c>
      <c r="V306" s="57">
        <v>11</v>
      </c>
      <c r="W306" s="57"/>
      <c r="Y306" s="57"/>
      <c r="Z306" s="57">
        <v>2011</v>
      </c>
      <c r="AA306" s="57"/>
      <c r="AB306" s="57"/>
      <c r="AC306" s="57" t="s">
        <v>1811</v>
      </c>
      <c r="AD306" s="123" t="s">
        <v>2141</v>
      </c>
    </row>
    <row r="307" spans="1:30" ht="108" customHeight="1">
      <c r="A307" s="69">
        <v>42825</v>
      </c>
      <c r="B307" s="57" t="s">
        <v>546</v>
      </c>
      <c r="C307" s="70" t="s">
        <v>1246</v>
      </c>
      <c r="D307" s="57" t="s">
        <v>1720</v>
      </c>
      <c r="E307" s="57" t="s">
        <v>2142</v>
      </c>
      <c r="F307" s="110"/>
      <c r="G307" s="57" t="s">
        <v>1721</v>
      </c>
      <c r="H307" s="110">
        <v>1</v>
      </c>
      <c r="I307" s="110">
        <v>795</v>
      </c>
      <c r="J307" s="57" t="s">
        <v>609</v>
      </c>
      <c r="K307" s="77"/>
      <c r="L307" s="77"/>
      <c r="M307" s="77"/>
      <c r="N307" s="77"/>
      <c r="O307" s="77"/>
      <c r="P307" s="77"/>
      <c r="Q307" s="77" t="s">
        <v>830</v>
      </c>
      <c r="R307" s="227">
        <v>200</v>
      </c>
      <c r="S307" s="57"/>
      <c r="T307" s="76"/>
      <c r="U307" s="57"/>
      <c r="V307" s="57"/>
      <c r="W307" s="57" t="s">
        <v>729</v>
      </c>
      <c r="Y307" s="57"/>
      <c r="Z307" s="57"/>
      <c r="AA307" s="57"/>
      <c r="AB307" s="57"/>
      <c r="AC307" s="57"/>
      <c r="AD307" s="123" t="s">
        <v>1813</v>
      </c>
    </row>
    <row r="308" spans="1:30" ht="63.75">
      <c r="A308" s="69">
        <v>42825</v>
      </c>
      <c r="B308" s="57" t="s">
        <v>566</v>
      </c>
      <c r="C308" s="70" t="s">
        <v>808</v>
      </c>
      <c r="D308" s="57" t="s">
        <v>273</v>
      </c>
      <c r="E308" s="57" t="s">
        <v>2146</v>
      </c>
      <c r="F308" s="57" t="s">
        <v>272</v>
      </c>
      <c r="G308" s="57" t="s">
        <v>170</v>
      </c>
      <c r="H308" s="57">
        <v>1</v>
      </c>
      <c r="I308" s="57">
        <v>22</v>
      </c>
      <c r="J308" s="57" t="s">
        <v>608</v>
      </c>
      <c r="K308" s="77"/>
      <c r="L308" s="77"/>
      <c r="M308" s="77"/>
      <c r="N308" s="77"/>
      <c r="O308" s="77" t="s">
        <v>762</v>
      </c>
      <c r="P308" s="77"/>
      <c r="Q308" s="77" t="s">
        <v>833</v>
      </c>
      <c r="R308" s="227">
        <v>11.31</v>
      </c>
      <c r="S308" s="57"/>
      <c r="T308" s="57" t="s">
        <v>274</v>
      </c>
      <c r="U308" s="57" t="s">
        <v>275</v>
      </c>
      <c r="V308" s="57">
        <v>3</v>
      </c>
      <c r="W308" s="57"/>
      <c r="Y308" s="57"/>
      <c r="Z308" s="79">
        <v>39479</v>
      </c>
      <c r="AA308" s="57"/>
      <c r="AB308" s="57">
        <v>2011</v>
      </c>
      <c r="AC308" s="57"/>
      <c r="AD308" s="154" t="s">
        <v>2148</v>
      </c>
    </row>
    <row r="309" spans="1:30" ht="24" customHeight="1">
      <c r="A309" s="69">
        <v>42839</v>
      </c>
      <c r="B309" s="57" t="s">
        <v>566</v>
      </c>
      <c r="C309" s="70" t="s">
        <v>808</v>
      </c>
      <c r="D309" s="57" t="s">
        <v>1387</v>
      </c>
      <c r="E309" s="57" t="s">
        <v>2147</v>
      </c>
      <c r="F309" s="57" t="s">
        <v>317</v>
      </c>
      <c r="G309" s="57" t="s">
        <v>170</v>
      </c>
      <c r="H309" s="57">
        <v>1</v>
      </c>
      <c r="I309" s="57">
        <v>22</v>
      </c>
      <c r="J309" s="57" t="s">
        <v>608</v>
      </c>
      <c r="K309" s="77"/>
      <c r="L309" s="77"/>
      <c r="M309" s="77"/>
      <c r="N309" s="77"/>
      <c r="O309" s="77" t="s">
        <v>762</v>
      </c>
      <c r="P309" s="77"/>
      <c r="Q309" s="77" t="s">
        <v>833</v>
      </c>
      <c r="R309" s="227">
        <v>28</v>
      </c>
      <c r="S309" s="57" t="s">
        <v>26</v>
      </c>
      <c r="T309" s="57"/>
      <c r="U309" s="57" t="s">
        <v>949</v>
      </c>
      <c r="V309" s="57"/>
      <c r="W309" s="57"/>
      <c r="Y309" s="57"/>
      <c r="Z309" s="57">
        <v>2007</v>
      </c>
      <c r="AA309" s="57"/>
      <c r="AB309" s="57"/>
      <c r="AC309" s="57"/>
      <c r="AD309" s="277" t="s">
        <v>2296</v>
      </c>
    </row>
    <row r="310" spans="1:30" ht="48" customHeight="1">
      <c r="A310" s="69">
        <v>42839</v>
      </c>
      <c r="B310" s="57" t="s">
        <v>566</v>
      </c>
      <c r="C310" s="70" t="s">
        <v>808</v>
      </c>
      <c r="D310" s="57" t="s">
        <v>70</v>
      </c>
      <c r="E310" s="57" t="s">
        <v>2297</v>
      </c>
      <c r="F310" s="57"/>
      <c r="G310" s="57" t="s">
        <v>170</v>
      </c>
      <c r="H310" s="57">
        <v>1</v>
      </c>
      <c r="I310" s="57">
        <v>125</v>
      </c>
      <c r="J310" s="57" t="s">
        <v>609</v>
      </c>
      <c r="K310" s="77"/>
      <c r="L310" s="77"/>
      <c r="M310" s="77"/>
      <c r="N310" s="77"/>
      <c r="O310" s="77" t="s">
        <v>762</v>
      </c>
      <c r="P310" s="77"/>
      <c r="Q310" s="77" t="s">
        <v>833</v>
      </c>
      <c r="R310" s="227">
        <v>166</v>
      </c>
      <c r="S310" s="57"/>
      <c r="T310" s="57" t="s">
        <v>1228</v>
      </c>
      <c r="U310" s="57"/>
      <c r="V310" s="57"/>
      <c r="W310" s="57" t="s">
        <v>698</v>
      </c>
      <c r="Y310" s="57"/>
      <c r="Z310" s="57">
        <v>2011</v>
      </c>
      <c r="AA310" s="79">
        <v>41609</v>
      </c>
      <c r="AB310" s="57"/>
      <c r="AC310" s="57"/>
      <c r="AD310" s="123"/>
    </row>
    <row r="311" spans="1:30" ht="63" customHeight="1">
      <c r="A311" s="69">
        <v>42825</v>
      </c>
      <c r="B311" s="57" t="s">
        <v>566</v>
      </c>
      <c r="C311" s="70" t="s">
        <v>2152</v>
      </c>
      <c r="D311" s="110"/>
      <c r="E311" s="57" t="s">
        <v>2151</v>
      </c>
      <c r="F311" s="110"/>
      <c r="G311" s="57" t="s">
        <v>170</v>
      </c>
      <c r="H311" s="110">
        <v>1</v>
      </c>
      <c r="I311" s="110"/>
      <c r="J311" s="110"/>
      <c r="K311" s="77"/>
      <c r="L311" s="77"/>
      <c r="M311" s="77"/>
      <c r="N311" s="77"/>
      <c r="O311" s="77" t="s">
        <v>762</v>
      </c>
      <c r="P311" s="77"/>
      <c r="Q311" s="77" t="s">
        <v>830</v>
      </c>
      <c r="R311" s="227">
        <v>100</v>
      </c>
      <c r="S311" s="57" t="s">
        <v>2150</v>
      </c>
      <c r="T311" s="57"/>
      <c r="U311" s="57" t="s">
        <v>1210</v>
      </c>
      <c r="V311" s="57"/>
      <c r="W311" s="57"/>
      <c r="Y311" s="57"/>
      <c r="Z311" s="57"/>
      <c r="AA311" s="57"/>
      <c r="AB311" s="57"/>
      <c r="AC311" s="57"/>
      <c r="AD311" s="116" t="s">
        <v>2149</v>
      </c>
    </row>
    <row r="312" spans="1:30" ht="57" customHeight="1">
      <c r="A312" s="69">
        <v>42825</v>
      </c>
      <c r="B312" s="57" t="s">
        <v>566</v>
      </c>
      <c r="C312" s="70" t="s">
        <v>808</v>
      </c>
      <c r="D312" s="57"/>
      <c r="E312" s="57" t="s">
        <v>2143</v>
      </c>
      <c r="F312" s="57" t="s">
        <v>701</v>
      </c>
      <c r="G312" s="57" t="s">
        <v>170</v>
      </c>
      <c r="H312" s="57">
        <v>1</v>
      </c>
      <c r="I312" s="57">
        <v>156</v>
      </c>
      <c r="J312" s="57" t="s">
        <v>609</v>
      </c>
      <c r="K312" s="77">
        <v>114</v>
      </c>
      <c r="L312" s="77"/>
      <c r="M312" s="77"/>
      <c r="N312" s="77"/>
      <c r="O312" s="77" t="s">
        <v>762</v>
      </c>
      <c r="P312" s="77" t="s">
        <v>1293</v>
      </c>
      <c r="Q312" s="77" t="s">
        <v>279</v>
      </c>
      <c r="R312" s="227">
        <v>261.2</v>
      </c>
      <c r="S312" s="57" t="s">
        <v>98</v>
      </c>
      <c r="T312" s="57" t="s">
        <v>1480</v>
      </c>
      <c r="U312" s="57" t="s">
        <v>147</v>
      </c>
      <c r="V312" s="57" t="s">
        <v>2145</v>
      </c>
      <c r="W312" s="57" t="s">
        <v>1381</v>
      </c>
      <c r="Y312" s="57"/>
      <c r="Z312" s="57">
        <v>2010</v>
      </c>
      <c r="AA312" s="57">
        <v>2015</v>
      </c>
      <c r="AB312" s="57"/>
      <c r="AC312" s="57" t="s">
        <v>464</v>
      </c>
      <c r="AD312" s="154" t="s">
        <v>2144</v>
      </c>
    </row>
    <row r="313" spans="1:30" ht="57" customHeight="1">
      <c r="A313" s="69">
        <v>41380</v>
      </c>
      <c r="B313" s="57" t="s">
        <v>566</v>
      </c>
      <c r="C313" s="70" t="s">
        <v>808</v>
      </c>
      <c r="D313" s="57" t="s">
        <v>59</v>
      </c>
      <c r="E313" s="57" t="s">
        <v>699</v>
      </c>
      <c r="F313" s="57" t="s">
        <v>58</v>
      </c>
      <c r="G313" s="57" t="s">
        <v>41</v>
      </c>
      <c r="H313" s="57">
        <v>1</v>
      </c>
      <c r="I313" s="57">
        <v>97</v>
      </c>
      <c r="J313" s="57" t="s">
        <v>609</v>
      </c>
      <c r="K313" s="77">
        <v>100</v>
      </c>
      <c r="L313" s="77"/>
      <c r="M313" s="77">
        <v>86</v>
      </c>
      <c r="N313" s="77">
        <v>1500</v>
      </c>
      <c r="O313" s="77" t="s">
        <v>762</v>
      </c>
      <c r="P313" s="77"/>
      <c r="Q313" s="77" t="s">
        <v>279</v>
      </c>
      <c r="R313" s="227">
        <v>100</v>
      </c>
      <c r="S313" s="57" t="s">
        <v>98</v>
      </c>
      <c r="T313" s="57" t="s">
        <v>626</v>
      </c>
      <c r="U313" s="57" t="s">
        <v>627</v>
      </c>
      <c r="V313" s="57"/>
      <c r="W313" s="57" t="s">
        <v>88</v>
      </c>
      <c r="Y313" s="57" t="s">
        <v>950</v>
      </c>
      <c r="Z313" s="57">
        <v>2008</v>
      </c>
      <c r="AA313" s="57">
        <v>2010</v>
      </c>
      <c r="AB313" s="57"/>
      <c r="AC313" s="57"/>
      <c r="AD313" s="123"/>
    </row>
    <row r="314" spans="1:30" ht="102">
      <c r="A314" s="69">
        <v>41380</v>
      </c>
      <c r="B314" s="57" t="s">
        <v>566</v>
      </c>
      <c r="C314" s="70" t="s">
        <v>808</v>
      </c>
      <c r="D314" s="57"/>
      <c r="E314" s="57" t="s">
        <v>25</v>
      </c>
      <c r="F314" s="57"/>
      <c r="G314" s="57" t="s">
        <v>170</v>
      </c>
      <c r="H314" s="57">
        <v>1</v>
      </c>
      <c r="I314" s="57">
        <v>12</v>
      </c>
      <c r="J314" s="57" t="s">
        <v>610</v>
      </c>
      <c r="K314" s="77"/>
      <c r="L314" s="77"/>
      <c r="M314" s="77"/>
      <c r="N314" s="77"/>
      <c r="O314" s="77" t="s">
        <v>762</v>
      </c>
      <c r="P314" s="77"/>
      <c r="Q314" s="77" t="s">
        <v>279</v>
      </c>
      <c r="R314" s="217"/>
      <c r="S314" s="57" t="s">
        <v>777</v>
      </c>
      <c r="T314" s="57"/>
      <c r="U314" s="57" t="s">
        <v>1382</v>
      </c>
      <c r="V314" s="57"/>
      <c r="W314" s="57"/>
      <c r="Y314" s="57"/>
      <c r="Z314" s="57"/>
      <c r="AA314" s="57">
        <v>2006</v>
      </c>
      <c r="AB314" s="57"/>
      <c r="AC314" s="57"/>
      <c r="AD314" s="123"/>
    </row>
    <row r="315" spans="1:30" ht="51">
      <c r="A315" s="117">
        <v>41943</v>
      </c>
      <c r="B315" s="107" t="s">
        <v>566</v>
      </c>
      <c r="C315" s="118" t="s">
        <v>808</v>
      </c>
      <c r="D315" s="107"/>
      <c r="E315" s="107" t="s">
        <v>37</v>
      </c>
      <c r="F315" s="107" t="s">
        <v>97</v>
      </c>
      <c r="G315" s="107" t="s">
        <v>197</v>
      </c>
      <c r="H315" s="107">
        <v>1</v>
      </c>
      <c r="I315" s="107"/>
      <c r="J315" s="107"/>
      <c r="K315" s="119"/>
      <c r="L315" s="119"/>
      <c r="M315" s="119"/>
      <c r="N315" s="119">
        <v>18.5</v>
      </c>
      <c r="O315" s="119" t="s">
        <v>762</v>
      </c>
      <c r="P315" s="119"/>
      <c r="Q315" s="119" t="s">
        <v>279</v>
      </c>
      <c r="R315" s="229">
        <v>37.6</v>
      </c>
      <c r="S315" s="57" t="s">
        <v>98</v>
      </c>
      <c r="T315" s="107"/>
      <c r="U315" s="107" t="s">
        <v>147</v>
      </c>
      <c r="V315" s="107"/>
      <c r="W315" s="107"/>
      <c r="X315" s="107"/>
      <c r="Y315" s="107"/>
      <c r="Z315" s="107">
        <v>2008</v>
      </c>
      <c r="AA315" s="107"/>
      <c r="AB315" s="107"/>
      <c r="AC315" s="107"/>
      <c r="AD315" s="160"/>
    </row>
    <row r="316" spans="1:30" ht="140.25">
      <c r="A316" s="117">
        <v>41380</v>
      </c>
      <c r="B316" s="107" t="s">
        <v>566</v>
      </c>
      <c r="C316" s="118" t="s">
        <v>808</v>
      </c>
      <c r="D316" s="107"/>
      <c r="E316" s="107" t="s">
        <v>23</v>
      </c>
      <c r="F316" s="107" t="s">
        <v>60</v>
      </c>
      <c r="G316" s="107" t="s">
        <v>170</v>
      </c>
      <c r="H316" s="107">
        <v>1</v>
      </c>
      <c r="I316" s="107">
        <v>342</v>
      </c>
      <c r="J316" s="107" t="s">
        <v>609</v>
      </c>
      <c r="K316" s="119">
        <v>93</v>
      </c>
      <c r="L316" s="119"/>
      <c r="M316" s="119"/>
      <c r="N316" s="119">
        <v>2245</v>
      </c>
      <c r="O316" s="119" t="s">
        <v>762</v>
      </c>
      <c r="P316" s="119"/>
      <c r="Q316" s="119" t="s">
        <v>279</v>
      </c>
      <c r="R316" s="228">
        <v>490</v>
      </c>
      <c r="S316" s="57" t="s">
        <v>679</v>
      </c>
      <c r="T316" s="107"/>
      <c r="U316" s="107" t="s">
        <v>24</v>
      </c>
      <c r="V316" s="107"/>
      <c r="W316" s="107" t="s">
        <v>22</v>
      </c>
      <c r="X316" s="107"/>
      <c r="Y316" s="107"/>
      <c r="Z316" s="107">
        <v>2002</v>
      </c>
      <c r="AA316" s="107">
        <v>2007</v>
      </c>
      <c r="AB316" s="107"/>
      <c r="AC316" s="107"/>
      <c r="AD316" s="160"/>
    </row>
    <row r="317" spans="1:30" s="57" customFormat="1" ht="36" customHeight="1">
      <c r="A317" s="69">
        <v>41344</v>
      </c>
      <c r="B317" s="57" t="s">
        <v>566</v>
      </c>
      <c r="C317" s="70" t="s">
        <v>808</v>
      </c>
      <c r="D317" s="110"/>
      <c r="E317" s="57" t="s">
        <v>1383</v>
      </c>
      <c r="F317" s="110"/>
      <c r="G317" s="57" t="s">
        <v>170</v>
      </c>
      <c r="H317" s="110">
        <v>1</v>
      </c>
      <c r="I317" s="110"/>
      <c r="J317" s="110"/>
      <c r="K317" s="77"/>
      <c r="L317" s="77"/>
      <c r="M317" s="77"/>
      <c r="N317" s="77"/>
      <c r="O317" s="77" t="s">
        <v>762</v>
      </c>
      <c r="P317" s="77" t="s">
        <v>1297</v>
      </c>
      <c r="Q317" s="77" t="s">
        <v>279</v>
      </c>
      <c r="R317" s="227">
        <v>87</v>
      </c>
      <c r="U317" s="57" t="s">
        <v>1385</v>
      </c>
      <c r="W317" s="57" t="s">
        <v>1384</v>
      </c>
      <c r="Z317" s="79">
        <v>40087</v>
      </c>
      <c r="AA317" s="79">
        <v>41334</v>
      </c>
      <c r="AD317" s="123"/>
    </row>
    <row r="318" spans="1:30" ht="49.5" customHeight="1">
      <c r="A318" s="120">
        <v>42839</v>
      </c>
      <c r="B318" s="106" t="s">
        <v>442</v>
      </c>
      <c r="C318" s="121" t="s">
        <v>761</v>
      </c>
      <c r="D318" s="106"/>
      <c r="E318" s="106" t="s">
        <v>2052</v>
      </c>
      <c r="F318" s="106" t="s">
        <v>102</v>
      </c>
      <c r="G318" s="106" t="s">
        <v>124</v>
      </c>
      <c r="H318" s="106">
        <v>1</v>
      </c>
      <c r="I318" s="106">
        <v>750</v>
      </c>
      <c r="J318" s="106" t="s">
        <v>609</v>
      </c>
      <c r="K318" s="122"/>
      <c r="L318" s="122"/>
      <c r="M318" s="122"/>
      <c r="N318" s="122"/>
      <c r="O318" s="122" t="s">
        <v>762</v>
      </c>
      <c r="P318" s="122"/>
      <c r="Q318" s="122" t="s">
        <v>833</v>
      </c>
      <c r="R318" s="231">
        <v>2000</v>
      </c>
      <c r="S318" s="106" t="s">
        <v>163</v>
      </c>
      <c r="T318" s="271" t="s">
        <v>1115</v>
      </c>
      <c r="U318" s="106" t="s">
        <v>147</v>
      </c>
      <c r="V318" s="106"/>
      <c r="W318" s="174" t="s">
        <v>777</v>
      </c>
      <c r="X318" s="106"/>
      <c r="Y318" s="126"/>
      <c r="Z318" s="106">
        <v>2011</v>
      </c>
      <c r="AA318" s="106">
        <v>2017</v>
      </c>
      <c r="AB318" s="106"/>
      <c r="AC318" s="106" t="s">
        <v>1116</v>
      </c>
      <c r="AD318" s="285" t="s">
        <v>2298</v>
      </c>
    </row>
    <row r="319" spans="1:30" ht="63.75">
      <c r="A319" s="69">
        <v>42839</v>
      </c>
      <c r="B319" s="53" t="s">
        <v>442</v>
      </c>
      <c r="C319" s="70" t="s">
        <v>761</v>
      </c>
      <c r="D319" s="57"/>
      <c r="E319" s="57" t="s">
        <v>2051</v>
      </c>
      <c r="F319" s="57" t="s">
        <v>744</v>
      </c>
      <c r="G319" s="57"/>
      <c r="H319" s="57">
        <v>1</v>
      </c>
      <c r="I319" s="57">
        <v>220</v>
      </c>
      <c r="J319" s="57" t="s">
        <v>609</v>
      </c>
      <c r="K319" s="77"/>
      <c r="L319" s="77"/>
      <c r="M319" s="77"/>
      <c r="N319" s="77"/>
      <c r="O319" s="77"/>
      <c r="P319" s="77"/>
      <c r="Q319" s="77" t="s">
        <v>833</v>
      </c>
      <c r="R319" s="227">
        <v>100</v>
      </c>
      <c r="S319" s="57"/>
      <c r="T319" s="57" t="s">
        <v>592</v>
      </c>
      <c r="U319" s="57" t="s">
        <v>770</v>
      </c>
      <c r="V319" s="57"/>
      <c r="W319" s="57"/>
      <c r="Y319" s="57"/>
      <c r="Z319" s="57"/>
      <c r="AA319" s="57"/>
      <c r="AB319" s="57"/>
      <c r="AC319" s="57" t="s">
        <v>1050</v>
      </c>
      <c r="AD319" s="123"/>
    </row>
    <row r="320" spans="1:30" ht="25.5">
      <c r="A320" s="117">
        <v>42839</v>
      </c>
      <c r="B320" s="107" t="s">
        <v>442</v>
      </c>
      <c r="C320" s="118" t="s">
        <v>761</v>
      </c>
      <c r="D320" s="107"/>
      <c r="E320" s="107" t="s">
        <v>2300</v>
      </c>
      <c r="F320" s="107" t="s">
        <v>233</v>
      </c>
      <c r="G320" s="107" t="s">
        <v>170</v>
      </c>
      <c r="H320" s="107">
        <v>1</v>
      </c>
      <c r="I320" s="107">
        <v>1600</v>
      </c>
      <c r="J320" s="107" t="s">
        <v>609</v>
      </c>
      <c r="K320" s="119"/>
      <c r="L320" s="119"/>
      <c r="M320" s="119"/>
      <c r="N320" s="119"/>
      <c r="O320" s="119" t="s">
        <v>762</v>
      </c>
      <c r="P320" s="119"/>
      <c r="Q320" s="119" t="s">
        <v>2014</v>
      </c>
      <c r="R320" s="229">
        <v>2200</v>
      </c>
      <c r="S320" s="107" t="s">
        <v>945</v>
      </c>
      <c r="T320" s="107"/>
      <c r="U320" s="107" t="s">
        <v>777</v>
      </c>
      <c r="V320" s="107"/>
      <c r="W320" s="107"/>
      <c r="X320" s="107"/>
      <c r="Y320" s="107"/>
      <c r="Z320" s="107"/>
      <c r="AA320" s="107"/>
      <c r="AB320" s="107"/>
      <c r="AC320" s="107"/>
      <c r="AD320" s="281" t="s">
        <v>2301</v>
      </c>
    </row>
    <row r="321" spans="1:30" s="57" customFormat="1" ht="76.5">
      <c r="A321" s="69">
        <v>42839</v>
      </c>
      <c r="B321" s="57" t="s">
        <v>442</v>
      </c>
      <c r="C321" s="70" t="s">
        <v>761</v>
      </c>
      <c r="D321" s="110"/>
      <c r="E321" s="57" t="s">
        <v>2302</v>
      </c>
      <c r="F321" s="110"/>
      <c r="G321" s="57" t="s">
        <v>645</v>
      </c>
      <c r="H321" s="110">
        <v>0</v>
      </c>
      <c r="I321" s="110"/>
      <c r="J321" s="110"/>
      <c r="K321" s="77"/>
      <c r="L321" s="77"/>
      <c r="M321" s="77"/>
      <c r="N321" s="77"/>
      <c r="O321" s="77" t="s">
        <v>762</v>
      </c>
      <c r="P321" s="77"/>
      <c r="Q321" s="77" t="s">
        <v>2045</v>
      </c>
      <c r="R321" s="227"/>
      <c r="S321" s="57" t="s">
        <v>284</v>
      </c>
      <c r="AA321" s="57">
        <v>2017</v>
      </c>
      <c r="AC321" s="57" t="s">
        <v>646</v>
      </c>
      <c r="AD321" s="123"/>
    </row>
    <row r="322" spans="1:30" s="57" customFormat="1" ht="38.25">
      <c r="A322" s="69">
        <v>42839</v>
      </c>
      <c r="B322" s="53" t="s">
        <v>442</v>
      </c>
      <c r="C322" s="70" t="s">
        <v>761</v>
      </c>
      <c r="E322" s="57" t="s">
        <v>2299</v>
      </c>
      <c r="F322" s="57" t="s">
        <v>685</v>
      </c>
      <c r="H322" s="57">
        <v>1</v>
      </c>
      <c r="I322" s="57">
        <v>210</v>
      </c>
      <c r="J322" s="57" t="s">
        <v>609</v>
      </c>
      <c r="K322" s="77"/>
      <c r="L322" s="77"/>
      <c r="M322" s="77"/>
      <c r="N322" s="77"/>
      <c r="O322" s="77"/>
      <c r="P322" s="77"/>
      <c r="Q322" s="77" t="s">
        <v>830</v>
      </c>
      <c r="R322" s="217"/>
      <c r="T322" s="57" t="s">
        <v>680</v>
      </c>
      <c r="Z322" s="57">
        <v>2010</v>
      </c>
      <c r="AD322" s="154"/>
    </row>
    <row r="323" spans="1:30" s="57" customFormat="1" ht="63.75">
      <c r="A323" s="69">
        <v>42839</v>
      </c>
      <c r="B323" s="53" t="s">
        <v>442</v>
      </c>
      <c r="C323" s="70" t="s">
        <v>2053</v>
      </c>
      <c r="E323" s="57" t="s">
        <v>2048</v>
      </c>
      <c r="G323" s="57" t="s">
        <v>170</v>
      </c>
      <c r="H323" s="57">
        <v>1</v>
      </c>
      <c r="I323" s="57">
        <v>120</v>
      </c>
      <c r="J323" s="57" t="s">
        <v>609</v>
      </c>
      <c r="K323" s="53"/>
      <c r="L323" s="53"/>
      <c r="M323" s="53"/>
      <c r="N323" s="53"/>
      <c r="O323" s="53"/>
      <c r="P323" s="53"/>
      <c r="Q323" s="53" t="s">
        <v>830</v>
      </c>
      <c r="R323" s="227">
        <v>400</v>
      </c>
      <c r="U323" s="57" t="s">
        <v>702</v>
      </c>
      <c r="AA323" s="57">
        <v>2017</v>
      </c>
      <c r="AD323" s="123"/>
    </row>
    <row r="324" spans="1:30" s="57" customFormat="1" ht="51">
      <c r="A324" s="69">
        <v>42816</v>
      </c>
      <c r="B324" s="53" t="s">
        <v>442</v>
      </c>
      <c r="C324" s="70" t="s">
        <v>761</v>
      </c>
      <c r="D324" s="57" t="s">
        <v>61</v>
      </c>
      <c r="E324" s="57" t="s">
        <v>2050</v>
      </c>
      <c r="F324" s="57" t="s">
        <v>102</v>
      </c>
      <c r="G324" s="57" t="s">
        <v>124</v>
      </c>
      <c r="H324" s="57">
        <v>1</v>
      </c>
      <c r="I324" s="57">
        <v>120</v>
      </c>
      <c r="J324" s="57" t="s">
        <v>609</v>
      </c>
      <c r="K324" s="53">
        <v>65</v>
      </c>
      <c r="L324" s="53"/>
      <c r="M324" s="53"/>
      <c r="N324" s="53">
        <v>5.7</v>
      </c>
      <c r="O324" s="53" t="s">
        <v>762</v>
      </c>
      <c r="P324" s="53" t="s">
        <v>1293</v>
      </c>
      <c r="Q324" s="53" t="s">
        <v>2018</v>
      </c>
      <c r="R324" s="227">
        <v>240</v>
      </c>
      <c r="S324" s="57" t="s">
        <v>1482</v>
      </c>
      <c r="T324" s="57" t="s">
        <v>123</v>
      </c>
      <c r="U324" s="57" t="s">
        <v>33</v>
      </c>
      <c r="V324" s="57">
        <v>11</v>
      </c>
      <c r="W324" s="57" t="s">
        <v>462</v>
      </c>
      <c r="Z324" s="57" t="s">
        <v>62</v>
      </c>
      <c r="AA324" s="57" t="s">
        <v>1483</v>
      </c>
      <c r="AC324" s="57" t="s">
        <v>343</v>
      </c>
      <c r="AD324" s="116" t="s">
        <v>2049</v>
      </c>
    </row>
    <row r="325" spans="1:30" s="57" customFormat="1" ht="51">
      <c r="A325" s="69">
        <v>42816</v>
      </c>
      <c r="B325" s="206" t="s">
        <v>442</v>
      </c>
      <c r="C325" s="118" t="s">
        <v>761</v>
      </c>
      <c r="D325" s="107"/>
      <c r="E325" s="107" t="s">
        <v>2046</v>
      </c>
      <c r="F325" s="107" t="s">
        <v>658</v>
      </c>
      <c r="G325" s="107" t="s">
        <v>1168</v>
      </c>
      <c r="H325" s="107">
        <v>1</v>
      </c>
      <c r="I325" s="107">
        <v>360</v>
      </c>
      <c r="J325" s="107" t="s">
        <v>609</v>
      </c>
      <c r="K325" s="77"/>
      <c r="L325" s="77"/>
      <c r="M325" s="77"/>
      <c r="N325" s="77"/>
      <c r="O325" s="77" t="s">
        <v>762</v>
      </c>
      <c r="P325" s="77" t="s">
        <v>1293</v>
      </c>
      <c r="Q325" s="77" t="s">
        <v>2018</v>
      </c>
      <c r="R325" s="227">
        <v>430</v>
      </c>
      <c r="S325" s="57" t="s">
        <v>1840</v>
      </c>
      <c r="T325" s="57" t="s">
        <v>1841</v>
      </c>
      <c r="U325" s="57" t="s">
        <v>147</v>
      </c>
      <c r="V325" s="57">
        <v>11</v>
      </c>
      <c r="W325" s="57" t="s">
        <v>592</v>
      </c>
      <c r="Y325" s="57" t="s">
        <v>1075</v>
      </c>
      <c r="Z325" s="57">
        <v>2008</v>
      </c>
      <c r="AA325" s="57">
        <v>2012</v>
      </c>
      <c r="AD325" s="116" t="s">
        <v>2047</v>
      </c>
    </row>
    <row r="326" spans="1:30" s="57" customFormat="1" ht="51.75" customHeight="1">
      <c r="A326" s="69">
        <v>42816</v>
      </c>
      <c r="B326" s="206" t="s">
        <v>442</v>
      </c>
      <c r="C326" s="118" t="s">
        <v>2054</v>
      </c>
      <c r="D326" s="107"/>
      <c r="E326" s="107" t="s">
        <v>2042</v>
      </c>
      <c r="F326" s="107" t="s">
        <v>233</v>
      </c>
      <c r="G326" s="107" t="s">
        <v>1126</v>
      </c>
      <c r="H326" s="107">
        <v>1</v>
      </c>
      <c r="I326" s="107">
        <v>300</v>
      </c>
      <c r="J326" s="107" t="s">
        <v>609</v>
      </c>
      <c r="K326" s="77"/>
      <c r="L326" s="77"/>
      <c r="M326" s="77"/>
      <c r="N326" s="77"/>
      <c r="O326" s="77" t="s">
        <v>1889</v>
      </c>
      <c r="P326" s="77"/>
      <c r="Q326" s="77" t="s">
        <v>2044</v>
      </c>
      <c r="R326" s="227">
        <v>354</v>
      </c>
      <c r="S326" s="57" t="s">
        <v>1125</v>
      </c>
      <c r="T326" s="57" t="s">
        <v>580</v>
      </c>
      <c r="U326" s="57" t="s">
        <v>33</v>
      </c>
      <c r="Z326" s="57">
        <v>2013</v>
      </c>
      <c r="AA326" s="146">
        <v>2017</v>
      </c>
      <c r="AB326" s="57" t="s">
        <v>777</v>
      </c>
      <c r="AC326" s="57" t="s">
        <v>1825</v>
      </c>
      <c r="AD326" s="154" t="s">
        <v>2043</v>
      </c>
    </row>
    <row r="327" spans="1:30" s="57" customFormat="1" ht="51.75" customHeight="1">
      <c r="A327" s="69">
        <v>42839</v>
      </c>
      <c r="B327" s="206" t="s">
        <v>442</v>
      </c>
      <c r="C327" s="118" t="s">
        <v>945</v>
      </c>
      <c r="D327" s="107"/>
      <c r="E327" s="107" t="s">
        <v>2303</v>
      </c>
      <c r="F327" s="107" t="s">
        <v>233</v>
      </c>
      <c r="G327" s="107" t="s">
        <v>170</v>
      </c>
      <c r="H327" s="107">
        <v>1</v>
      </c>
      <c r="I327" s="107"/>
      <c r="J327" s="107" t="s">
        <v>609</v>
      </c>
      <c r="K327" s="77"/>
      <c r="L327" s="77"/>
      <c r="M327" s="77"/>
      <c r="N327" s="77"/>
      <c r="O327" s="77" t="s">
        <v>617</v>
      </c>
      <c r="P327" s="77"/>
      <c r="Q327" s="77" t="s">
        <v>1939</v>
      </c>
      <c r="R327" s="227">
        <v>1600</v>
      </c>
      <c r="S327" s="57" t="s">
        <v>1826</v>
      </c>
      <c r="U327" s="57" t="s">
        <v>1240</v>
      </c>
      <c r="AA327" s="57">
        <v>2016</v>
      </c>
      <c r="AD327" s="123"/>
    </row>
    <row r="328" spans="1:30" s="57" customFormat="1" ht="12.75">
      <c r="A328" s="69">
        <v>42839</v>
      </c>
      <c r="B328" s="107"/>
      <c r="C328" s="118"/>
      <c r="D328" s="107"/>
      <c r="E328" s="107"/>
      <c r="F328" s="107"/>
      <c r="G328" s="107"/>
      <c r="H328" s="107"/>
      <c r="I328" s="107"/>
      <c r="J328" s="107"/>
      <c r="K328" s="56"/>
      <c r="L328" s="56"/>
      <c r="M328" s="56"/>
      <c r="N328" s="56"/>
      <c r="P328" s="56"/>
      <c r="Q328" s="77"/>
      <c r="R328" s="227"/>
      <c r="T328" s="76"/>
      <c r="AD328" s="123"/>
    </row>
    <row r="329" ht="12.75">
      <c r="X329" s="58"/>
    </row>
    <row r="330" spans="1:30" ht="12.75">
      <c r="A330" s="114"/>
      <c r="C330" s="58"/>
      <c r="D330" s="58"/>
      <c r="E330" s="58"/>
      <c r="F330" s="58"/>
      <c r="G330" s="58"/>
      <c r="H330" s="58"/>
      <c r="I330" s="58"/>
      <c r="J330" s="58"/>
      <c r="K330" s="58"/>
      <c r="L330" s="58"/>
      <c r="M330" s="58"/>
      <c r="N330" s="58"/>
      <c r="O330" s="58"/>
      <c r="P330" s="58"/>
      <c r="Q330" s="58"/>
      <c r="R330" s="237"/>
      <c r="T330" s="58"/>
      <c r="X330" s="58"/>
      <c r="AD330" s="58"/>
    </row>
    <row r="331" spans="1:30" ht="12.75">
      <c r="A331" s="114"/>
      <c r="C331" s="58"/>
      <c r="D331" s="58"/>
      <c r="E331" s="58"/>
      <c r="F331" s="58"/>
      <c r="G331" s="58"/>
      <c r="H331" s="58"/>
      <c r="I331" s="58"/>
      <c r="J331" s="58"/>
      <c r="K331" s="58"/>
      <c r="L331" s="58"/>
      <c r="M331" s="58"/>
      <c r="N331" s="58"/>
      <c r="O331" s="58"/>
      <c r="P331" s="58"/>
      <c r="Q331" s="58"/>
      <c r="R331" s="237"/>
      <c r="T331" s="58"/>
      <c r="X331" s="58"/>
      <c r="AD331" s="58"/>
    </row>
    <row r="332" spans="1:30" ht="12.75">
      <c r="A332" s="114"/>
      <c r="C332" s="58"/>
      <c r="D332" s="58"/>
      <c r="E332" s="58"/>
      <c r="F332" s="58"/>
      <c r="G332" s="58"/>
      <c r="H332" s="58"/>
      <c r="I332" s="58"/>
      <c r="J332" s="58"/>
      <c r="K332" s="58"/>
      <c r="L332" s="58"/>
      <c r="M332" s="58"/>
      <c r="N332" s="58"/>
      <c r="O332" s="58"/>
      <c r="P332" s="58"/>
      <c r="Q332" s="58"/>
      <c r="R332" s="237"/>
      <c r="T332" s="58"/>
      <c r="X332" s="58"/>
      <c r="AD332" s="58"/>
    </row>
    <row r="333" spans="1:30" ht="12.75">
      <c r="A333" s="114"/>
      <c r="C333" s="58"/>
      <c r="D333" s="58"/>
      <c r="E333" s="58"/>
      <c r="F333" s="58"/>
      <c r="G333" s="58"/>
      <c r="H333" s="58"/>
      <c r="I333" s="58"/>
      <c r="J333" s="58"/>
      <c r="K333" s="58"/>
      <c r="L333" s="58"/>
      <c r="M333" s="58"/>
      <c r="N333" s="58"/>
      <c r="O333" s="58"/>
      <c r="P333" s="58"/>
      <c r="Q333" s="58"/>
      <c r="R333" s="237"/>
      <c r="T333" s="58"/>
      <c r="X333" s="58"/>
      <c r="AD333" s="58"/>
    </row>
    <row r="334" spans="1:30" ht="12.75">
      <c r="A334" s="114"/>
      <c r="C334" s="58"/>
      <c r="D334" s="58"/>
      <c r="E334" s="58"/>
      <c r="F334" s="58"/>
      <c r="G334" s="58"/>
      <c r="H334" s="58"/>
      <c r="I334" s="58"/>
      <c r="J334" s="58"/>
      <c r="K334" s="58"/>
      <c r="L334" s="58"/>
      <c r="M334" s="58"/>
      <c r="N334" s="58"/>
      <c r="O334" s="58"/>
      <c r="P334" s="58"/>
      <c r="Q334" s="58"/>
      <c r="R334" s="237"/>
      <c r="T334" s="58"/>
      <c r="X334" s="58"/>
      <c r="AD334" s="58"/>
    </row>
    <row r="335" spans="1:30" ht="12.75">
      <c r="A335" s="114"/>
      <c r="C335" s="58"/>
      <c r="D335" s="58"/>
      <c r="E335" s="58"/>
      <c r="F335" s="58"/>
      <c r="G335" s="58"/>
      <c r="H335" s="58"/>
      <c r="I335" s="58"/>
      <c r="J335" s="58"/>
      <c r="K335" s="58"/>
      <c r="L335" s="58"/>
      <c r="M335" s="58"/>
      <c r="N335" s="58"/>
      <c r="O335" s="58"/>
      <c r="P335" s="58"/>
      <c r="Q335" s="58"/>
      <c r="R335" s="237"/>
      <c r="T335" s="58"/>
      <c r="X335" s="58"/>
      <c r="AD335" s="58"/>
    </row>
    <row r="336" spans="1:30" ht="12.75">
      <c r="A336" s="114"/>
      <c r="C336" s="58"/>
      <c r="D336" s="58"/>
      <c r="E336" s="58"/>
      <c r="F336" s="58"/>
      <c r="G336" s="58"/>
      <c r="H336" s="58"/>
      <c r="I336" s="58"/>
      <c r="J336" s="58"/>
      <c r="K336" s="58"/>
      <c r="L336" s="58"/>
      <c r="M336" s="58"/>
      <c r="N336" s="58"/>
      <c r="O336" s="58"/>
      <c r="P336" s="58"/>
      <c r="Q336" s="58"/>
      <c r="R336" s="237"/>
      <c r="T336" s="58"/>
      <c r="X336" s="58"/>
      <c r="AD336" s="58"/>
    </row>
    <row r="337" spans="1:30" ht="12.75">
      <c r="A337" s="114"/>
      <c r="C337" s="58"/>
      <c r="D337" s="58"/>
      <c r="E337" s="58"/>
      <c r="F337" s="58"/>
      <c r="G337" s="58"/>
      <c r="H337" s="58"/>
      <c r="I337" s="58"/>
      <c r="J337" s="58"/>
      <c r="K337" s="58"/>
      <c r="L337" s="58"/>
      <c r="M337" s="58"/>
      <c r="N337" s="58"/>
      <c r="O337" s="58"/>
      <c r="P337" s="58"/>
      <c r="Q337" s="58"/>
      <c r="R337" s="237"/>
      <c r="T337" s="58"/>
      <c r="X337" s="58"/>
      <c r="AD337" s="58"/>
    </row>
    <row r="338" ht="12.75"/>
    <row r="339" ht="12.75"/>
    <row r="340" spans="1:30" ht="12.75">
      <c r="A340" s="114"/>
      <c r="C340" s="58"/>
      <c r="D340" s="58"/>
      <c r="E340" s="58"/>
      <c r="F340" s="58"/>
      <c r="G340" s="58"/>
      <c r="H340" s="58"/>
      <c r="I340" s="58"/>
      <c r="J340" s="58"/>
      <c r="K340" s="58"/>
      <c r="L340" s="58"/>
      <c r="M340" s="58"/>
      <c r="N340" s="58"/>
      <c r="O340" s="58"/>
      <c r="P340" s="58"/>
      <c r="Q340" s="58"/>
      <c r="R340" s="237"/>
      <c r="T340" s="58"/>
      <c r="X340" s="58"/>
      <c r="AD340" s="58"/>
    </row>
    <row r="341" spans="1:30" ht="12.75">
      <c r="A341" s="114"/>
      <c r="C341" s="58"/>
      <c r="D341" s="58"/>
      <c r="E341" s="58"/>
      <c r="F341" s="58"/>
      <c r="G341" s="58"/>
      <c r="H341" s="58"/>
      <c r="I341" s="58"/>
      <c r="J341" s="58"/>
      <c r="K341" s="58"/>
      <c r="L341" s="58"/>
      <c r="M341" s="58"/>
      <c r="N341" s="58"/>
      <c r="O341" s="58"/>
      <c r="P341" s="58"/>
      <c r="Q341" s="58"/>
      <c r="R341" s="237"/>
      <c r="T341" s="58"/>
      <c r="X341" s="58"/>
      <c r="AD341" s="58"/>
    </row>
    <row r="342" spans="1:30" ht="12.75">
      <c r="A342" s="114"/>
      <c r="C342" s="58"/>
      <c r="D342" s="58"/>
      <c r="E342" s="58"/>
      <c r="F342" s="58"/>
      <c r="G342" s="58"/>
      <c r="H342" s="58"/>
      <c r="I342" s="58"/>
      <c r="J342" s="58"/>
      <c r="K342" s="58"/>
      <c r="L342" s="58"/>
      <c r="M342" s="58"/>
      <c r="N342" s="58"/>
      <c r="O342" s="58"/>
      <c r="P342" s="58"/>
      <c r="Q342" s="58"/>
      <c r="R342" s="237"/>
      <c r="T342" s="58"/>
      <c r="X342" s="58"/>
      <c r="AD342" s="58"/>
    </row>
    <row r="343" spans="1:30" ht="12.75">
      <c r="A343" s="114"/>
      <c r="C343" s="58"/>
      <c r="D343" s="58"/>
      <c r="E343" s="58"/>
      <c r="F343" s="58"/>
      <c r="G343" s="58"/>
      <c r="H343" s="58"/>
      <c r="I343" s="58"/>
      <c r="J343" s="58"/>
      <c r="K343" s="58"/>
      <c r="L343" s="58"/>
      <c r="M343" s="58"/>
      <c r="N343" s="58"/>
      <c r="O343" s="58"/>
      <c r="P343" s="58"/>
      <c r="Q343" s="58"/>
      <c r="R343" s="237"/>
      <c r="T343" s="58"/>
      <c r="X343" s="58"/>
      <c r="AD343" s="58"/>
    </row>
    <row r="344" spans="1:30" ht="12.75">
      <c r="A344" s="114"/>
      <c r="C344" s="58"/>
      <c r="D344" s="58"/>
      <c r="E344" s="58"/>
      <c r="F344" s="58"/>
      <c r="G344" s="58"/>
      <c r="H344" s="58"/>
      <c r="I344" s="58"/>
      <c r="J344" s="58"/>
      <c r="K344" s="58"/>
      <c r="L344" s="58"/>
      <c r="M344" s="58"/>
      <c r="N344" s="58"/>
      <c r="O344" s="58"/>
      <c r="P344" s="58"/>
      <c r="Q344" s="58"/>
      <c r="R344" s="237"/>
      <c r="T344" s="58"/>
      <c r="X344" s="58"/>
      <c r="AD344" s="58"/>
    </row>
    <row r="345" spans="1:30" ht="12.75">
      <c r="A345" s="114"/>
      <c r="C345" s="58"/>
      <c r="D345" s="58"/>
      <c r="E345" s="58"/>
      <c r="F345" s="58"/>
      <c r="G345" s="58"/>
      <c r="H345" s="58"/>
      <c r="I345" s="58"/>
      <c r="J345" s="58"/>
      <c r="K345" s="58"/>
      <c r="L345" s="58"/>
      <c r="M345" s="58"/>
      <c r="N345" s="58"/>
      <c r="O345" s="58"/>
      <c r="P345" s="58"/>
      <c r="Q345" s="58"/>
      <c r="R345" s="237"/>
      <c r="T345" s="58"/>
      <c r="X345" s="58"/>
      <c r="AD345" s="58"/>
    </row>
    <row r="346" spans="1:30" ht="12.75">
      <c r="A346" s="114"/>
      <c r="C346" s="58"/>
      <c r="D346" s="58"/>
      <c r="E346" s="58"/>
      <c r="F346" s="58"/>
      <c r="G346" s="58"/>
      <c r="H346" s="58"/>
      <c r="I346" s="58"/>
      <c r="J346" s="58"/>
      <c r="K346" s="58"/>
      <c r="L346" s="58"/>
      <c r="M346" s="58"/>
      <c r="N346" s="58"/>
      <c r="O346" s="58"/>
      <c r="P346" s="58"/>
      <c r="Q346" s="58"/>
      <c r="R346" s="237"/>
      <c r="T346" s="58"/>
      <c r="X346" s="58"/>
      <c r="AD346" s="58"/>
    </row>
    <row r="347" ht="12.75"/>
    <row r="348" ht="12.75"/>
    <row r="349" ht="12.75"/>
    <row r="350" spans="1:30" ht="12.75">
      <c r="A350" s="114"/>
      <c r="C350" s="58"/>
      <c r="D350" s="58"/>
      <c r="E350" s="58"/>
      <c r="F350" s="58"/>
      <c r="G350" s="58"/>
      <c r="H350" s="58"/>
      <c r="I350" s="58"/>
      <c r="J350" s="58"/>
      <c r="K350" s="58"/>
      <c r="L350" s="58"/>
      <c r="M350" s="58"/>
      <c r="N350" s="58"/>
      <c r="O350" s="58"/>
      <c r="P350" s="58"/>
      <c r="Q350" s="58"/>
      <c r="R350" s="237"/>
      <c r="T350" s="58"/>
      <c r="X350" s="58"/>
      <c r="AD350" s="58"/>
    </row>
    <row r="351" spans="1:30" ht="12.75">
      <c r="A351" s="114"/>
      <c r="C351" s="58"/>
      <c r="D351" s="58"/>
      <c r="E351" s="58"/>
      <c r="F351" s="58"/>
      <c r="G351" s="58"/>
      <c r="H351" s="58"/>
      <c r="I351" s="58"/>
      <c r="J351" s="58"/>
      <c r="K351" s="58"/>
      <c r="L351" s="58"/>
      <c r="M351" s="58"/>
      <c r="N351" s="58"/>
      <c r="O351" s="58"/>
      <c r="P351" s="58"/>
      <c r="Q351" s="58"/>
      <c r="R351" s="237"/>
      <c r="T351" s="58"/>
      <c r="X351" s="58"/>
      <c r="AD351" s="58"/>
    </row>
    <row r="352" ht="12.75"/>
    <row r="353" ht="12.75"/>
    <row r="354" spans="1:30" ht="12.75">
      <c r="A354" s="114"/>
      <c r="C354" s="58"/>
      <c r="D354" s="58"/>
      <c r="E354" s="58"/>
      <c r="F354" s="58"/>
      <c r="G354" s="58"/>
      <c r="H354" s="58"/>
      <c r="I354" s="58"/>
      <c r="J354" s="58"/>
      <c r="K354" s="58"/>
      <c r="L354" s="58"/>
      <c r="M354" s="58"/>
      <c r="N354" s="58"/>
      <c r="O354" s="58"/>
      <c r="P354" s="58"/>
      <c r="Q354" s="58"/>
      <c r="R354" s="237"/>
      <c r="T354" s="58"/>
      <c r="X354" s="58"/>
      <c r="AD354" s="58"/>
    </row>
    <row r="355" spans="1:30" ht="12.75">
      <c r="A355" s="114"/>
      <c r="C355" s="58"/>
      <c r="D355" s="58"/>
      <c r="E355" s="58"/>
      <c r="F355" s="58"/>
      <c r="G355" s="58"/>
      <c r="H355" s="58"/>
      <c r="I355" s="58"/>
      <c r="J355" s="58"/>
      <c r="K355" s="58"/>
      <c r="L355" s="58"/>
      <c r="M355" s="58"/>
      <c r="N355" s="58"/>
      <c r="O355" s="58"/>
      <c r="P355" s="58"/>
      <c r="Q355" s="58"/>
      <c r="R355" s="237"/>
      <c r="T355" s="58"/>
      <c r="X355" s="58"/>
      <c r="AD355" s="58"/>
    </row>
    <row r="356" ht="12.75"/>
    <row r="357" ht="12.75"/>
    <row r="358" ht="12.75"/>
    <row r="359" ht="12.75"/>
    <row r="360" ht="12.75"/>
    <row r="361" ht="12.75"/>
    <row r="362" ht="12.75"/>
    <row r="363" ht="12.75"/>
    <row r="364" spans="1:30" ht="12.75">
      <c r="A364" s="114"/>
      <c r="C364" s="58"/>
      <c r="D364" s="58"/>
      <c r="E364" s="58"/>
      <c r="F364" s="58"/>
      <c r="G364" s="58"/>
      <c r="H364" s="58"/>
      <c r="I364" s="58"/>
      <c r="J364" s="58"/>
      <c r="K364" s="58"/>
      <c r="L364" s="58"/>
      <c r="M364" s="58"/>
      <c r="N364" s="58"/>
      <c r="O364" s="58"/>
      <c r="P364" s="58"/>
      <c r="Q364" s="58"/>
      <c r="R364" s="237"/>
      <c r="T364" s="58"/>
      <c r="X364" s="58"/>
      <c r="AD364" s="58"/>
    </row>
    <row r="365" spans="1:30" ht="12.75">
      <c r="A365" s="114"/>
      <c r="C365" s="58"/>
      <c r="D365" s="58"/>
      <c r="E365" s="58"/>
      <c r="F365" s="58"/>
      <c r="G365" s="58"/>
      <c r="H365" s="58"/>
      <c r="I365" s="58"/>
      <c r="J365" s="58"/>
      <c r="K365" s="58"/>
      <c r="L365" s="58"/>
      <c r="M365" s="58"/>
      <c r="N365" s="58"/>
      <c r="O365" s="58"/>
      <c r="P365" s="58"/>
      <c r="Q365" s="58"/>
      <c r="R365" s="237"/>
      <c r="T365" s="58"/>
      <c r="X365" s="58"/>
      <c r="AD365" s="58"/>
    </row>
    <row r="366" ht="12.75"/>
    <row r="367" spans="1:30" ht="12.75">
      <c r="A367" s="114"/>
      <c r="C367" s="58"/>
      <c r="D367" s="58"/>
      <c r="E367" s="58"/>
      <c r="F367" s="58"/>
      <c r="G367" s="58"/>
      <c r="H367" s="58"/>
      <c r="I367" s="58"/>
      <c r="J367" s="58"/>
      <c r="K367" s="58"/>
      <c r="L367" s="58"/>
      <c r="M367" s="58"/>
      <c r="N367" s="58"/>
      <c r="O367" s="58"/>
      <c r="P367" s="58"/>
      <c r="Q367" s="58"/>
      <c r="R367" s="237"/>
      <c r="T367" s="58"/>
      <c r="X367" s="58"/>
      <c r="AD367" s="58"/>
    </row>
    <row r="368" spans="1:30" ht="12.75">
      <c r="A368" s="114"/>
      <c r="C368" s="58"/>
      <c r="D368" s="58"/>
      <c r="E368" s="58"/>
      <c r="F368" s="58"/>
      <c r="G368" s="58"/>
      <c r="H368" s="58"/>
      <c r="I368" s="58"/>
      <c r="J368" s="58"/>
      <c r="K368" s="58"/>
      <c r="L368" s="58"/>
      <c r="M368" s="58"/>
      <c r="N368" s="58"/>
      <c r="O368" s="58"/>
      <c r="P368" s="58"/>
      <c r="Q368" s="58"/>
      <c r="R368" s="237"/>
      <c r="T368" s="58"/>
      <c r="X368" s="58"/>
      <c r="AD368" s="58"/>
    </row>
    <row r="369" ht="12.75"/>
    <row r="370" spans="1:30" ht="12.75">
      <c r="A370" s="114"/>
      <c r="C370" s="58"/>
      <c r="D370" s="58"/>
      <c r="E370" s="58"/>
      <c r="F370" s="58"/>
      <c r="G370" s="58"/>
      <c r="H370" s="58"/>
      <c r="I370" s="58"/>
      <c r="J370" s="58"/>
      <c r="K370" s="58"/>
      <c r="L370" s="58"/>
      <c r="M370" s="58"/>
      <c r="N370" s="58"/>
      <c r="O370" s="58"/>
      <c r="P370" s="58"/>
      <c r="Q370" s="58"/>
      <c r="R370" s="237"/>
      <c r="T370" s="58"/>
      <c r="X370" s="58"/>
      <c r="AD370" s="58"/>
    </row>
    <row r="371" spans="1:30" ht="12.75">
      <c r="A371" s="114"/>
      <c r="C371" s="58"/>
      <c r="D371" s="58"/>
      <c r="E371" s="58"/>
      <c r="F371" s="58"/>
      <c r="G371" s="58"/>
      <c r="H371" s="58"/>
      <c r="I371" s="58"/>
      <c r="J371" s="58"/>
      <c r="K371" s="58"/>
      <c r="L371" s="58"/>
      <c r="M371" s="58"/>
      <c r="N371" s="58"/>
      <c r="O371" s="58"/>
      <c r="P371" s="58"/>
      <c r="Q371" s="58"/>
      <c r="R371" s="237"/>
      <c r="T371" s="58"/>
      <c r="X371" s="58"/>
      <c r="AD371" s="58"/>
    </row>
    <row r="372" ht="12.75"/>
    <row r="373" ht="12.75"/>
    <row r="374" spans="1:30" ht="12.75">
      <c r="A374" s="114"/>
      <c r="C374" s="58"/>
      <c r="D374" s="58"/>
      <c r="E374" s="58"/>
      <c r="F374" s="58"/>
      <c r="G374" s="58"/>
      <c r="H374" s="58"/>
      <c r="I374" s="58"/>
      <c r="J374" s="58"/>
      <c r="K374" s="58"/>
      <c r="L374" s="58"/>
      <c r="M374" s="58"/>
      <c r="N374" s="58"/>
      <c r="O374" s="58"/>
      <c r="P374" s="58"/>
      <c r="Q374" s="58"/>
      <c r="R374" s="237"/>
      <c r="T374" s="58"/>
      <c r="X374" s="58"/>
      <c r="AD374" s="58"/>
    </row>
    <row r="375" spans="1:30" ht="12.75">
      <c r="A375" s="114"/>
      <c r="C375" s="58"/>
      <c r="D375" s="58"/>
      <c r="E375" s="58"/>
      <c r="F375" s="58"/>
      <c r="G375" s="58"/>
      <c r="H375" s="58"/>
      <c r="I375" s="58"/>
      <c r="J375" s="58"/>
      <c r="K375" s="58"/>
      <c r="L375" s="58"/>
      <c r="M375" s="58"/>
      <c r="N375" s="58"/>
      <c r="O375" s="58"/>
      <c r="P375" s="58"/>
      <c r="Q375" s="58"/>
      <c r="R375" s="237"/>
      <c r="T375" s="58"/>
      <c r="X375" s="58"/>
      <c r="AD375" s="58"/>
    </row>
    <row r="376" ht="12.75"/>
    <row r="377" ht="12.75"/>
    <row r="378" spans="1:30" ht="12.75">
      <c r="A378" s="114"/>
      <c r="C378" s="58"/>
      <c r="D378" s="58"/>
      <c r="E378" s="58"/>
      <c r="F378" s="58"/>
      <c r="G378" s="58"/>
      <c r="H378" s="58"/>
      <c r="I378" s="58"/>
      <c r="J378" s="58"/>
      <c r="K378" s="58"/>
      <c r="L378" s="58"/>
      <c r="M378" s="58"/>
      <c r="N378" s="58"/>
      <c r="O378" s="58"/>
      <c r="P378" s="58"/>
      <c r="Q378" s="58"/>
      <c r="R378" s="237"/>
      <c r="T378" s="58"/>
      <c r="X378" s="58"/>
      <c r="AD378" s="58"/>
    </row>
    <row r="379" spans="1:30" ht="12.75">
      <c r="A379" s="114"/>
      <c r="C379" s="58"/>
      <c r="D379" s="58"/>
      <c r="E379" s="58"/>
      <c r="F379" s="58"/>
      <c r="G379" s="58"/>
      <c r="H379" s="58"/>
      <c r="I379" s="58"/>
      <c r="J379" s="58"/>
      <c r="K379" s="58"/>
      <c r="L379" s="58"/>
      <c r="M379" s="58"/>
      <c r="N379" s="58"/>
      <c r="O379" s="58"/>
      <c r="P379" s="58"/>
      <c r="Q379" s="58"/>
      <c r="R379" s="237"/>
      <c r="T379" s="58"/>
      <c r="X379" s="58"/>
      <c r="AD379" s="58"/>
    </row>
    <row r="380" ht="12.75"/>
    <row r="381" spans="1:30" ht="12.75">
      <c r="A381" s="114"/>
      <c r="C381" s="58"/>
      <c r="D381" s="58"/>
      <c r="E381" s="58"/>
      <c r="F381" s="58"/>
      <c r="G381" s="58"/>
      <c r="H381" s="58"/>
      <c r="I381" s="58"/>
      <c r="J381" s="58"/>
      <c r="K381" s="58"/>
      <c r="L381" s="58"/>
      <c r="M381" s="58"/>
      <c r="N381" s="58"/>
      <c r="O381" s="58"/>
      <c r="P381" s="58"/>
      <c r="Q381" s="58"/>
      <c r="R381" s="237"/>
      <c r="T381" s="58"/>
      <c r="X381" s="58"/>
      <c r="AD381" s="58"/>
    </row>
    <row r="382" spans="1:30" ht="12.75">
      <c r="A382" s="114"/>
      <c r="C382" s="58"/>
      <c r="D382" s="58"/>
      <c r="E382" s="58"/>
      <c r="F382" s="58"/>
      <c r="G382" s="58"/>
      <c r="H382" s="58"/>
      <c r="I382" s="58"/>
      <c r="J382" s="58"/>
      <c r="K382" s="58"/>
      <c r="L382" s="58"/>
      <c r="M382" s="58"/>
      <c r="N382" s="58"/>
      <c r="O382" s="58"/>
      <c r="P382" s="58"/>
      <c r="Q382" s="58"/>
      <c r="R382" s="237"/>
      <c r="T382" s="58"/>
      <c r="X382" s="58"/>
      <c r="AD382" s="58"/>
    </row>
    <row r="383" ht="12.75"/>
    <row r="384" ht="12.75"/>
    <row r="385" ht="12.75"/>
    <row r="386" ht="12.75"/>
    <row r="387" spans="1:30" ht="12.75">
      <c r="A387" s="114"/>
      <c r="C387" s="58"/>
      <c r="D387" s="58"/>
      <c r="E387" s="58"/>
      <c r="F387" s="58"/>
      <c r="G387" s="58"/>
      <c r="H387" s="58"/>
      <c r="I387" s="58"/>
      <c r="J387" s="58"/>
      <c r="K387" s="58"/>
      <c r="L387" s="58"/>
      <c r="M387" s="58"/>
      <c r="N387" s="58"/>
      <c r="O387" s="58"/>
      <c r="P387" s="58"/>
      <c r="Q387" s="58"/>
      <c r="R387" s="237"/>
      <c r="T387" s="58"/>
      <c r="X387" s="58"/>
      <c r="AD387" s="58"/>
    </row>
    <row r="388" spans="1:30" ht="12.75">
      <c r="A388" s="114"/>
      <c r="C388" s="58"/>
      <c r="D388" s="58"/>
      <c r="E388" s="58"/>
      <c r="F388" s="58"/>
      <c r="G388" s="58"/>
      <c r="H388" s="58"/>
      <c r="I388" s="58"/>
      <c r="J388" s="58"/>
      <c r="K388" s="58"/>
      <c r="L388" s="58"/>
      <c r="M388" s="58"/>
      <c r="N388" s="58"/>
      <c r="O388" s="58"/>
      <c r="P388" s="58"/>
      <c r="Q388" s="58"/>
      <c r="R388" s="237"/>
      <c r="T388" s="58"/>
      <c r="X388" s="58"/>
      <c r="AD388" s="58"/>
    </row>
    <row r="389" ht="12.75"/>
    <row r="390" ht="12.75"/>
    <row r="391" spans="1:30" ht="12.75">
      <c r="A391" s="114"/>
      <c r="C391" s="58"/>
      <c r="D391" s="58"/>
      <c r="E391" s="58"/>
      <c r="F391" s="58"/>
      <c r="G391" s="58"/>
      <c r="H391" s="58"/>
      <c r="I391" s="58"/>
      <c r="J391" s="58"/>
      <c r="K391" s="58"/>
      <c r="L391" s="58"/>
      <c r="M391" s="58"/>
      <c r="N391" s="58"/>
      <c r="O391" s="58"/>
      <c r="P391" s="58"/>
      <c r="Q391" s="58"/>
      <c r="R391" s="237"/>
      <c r="T391" s="58"/>
      <c r="X391" s="58"/>
      <c r="AD391" s="58"/>
    </row>
    <row r="392" spans="1:30" ht="12.75">
      <c r="A392" s="114"/>
      <c r="C392" s="58"/>
      <c r="D392" s="58"/>
      <c r="E392" s="58"/>
      <c r="F392" s="58"/>
      <c r="G392" s="58"/>
      <c r="H392" s="58"/>
      <c r="I392" s="58"/>
      <c r="J392" s="58"/>
      <c r="K392" s="58"/>
      <c r="L392" s="58"/>
      <c r="M392" s="58"/>
      <c r="N392" s="58"/>
      <c r="O392" s="58"/>
      <c r="P392" s="58"/>
      <c r="Q392" s="58"/>
      <c r="R392" s="237"/>
      <c r="T392" s="58"/>
      <c r="X392" s="58"/>
      <c r="AD392" s="58"/>
    </row>
    <row r="393" ht="12.75"/>
    <row r="394" ht="12.75"/>
    <row r="395" spans="1:30" ht="12.75">
      <c r="A395" s="114"/>
      <c r="C395" s="58"/>
      <c r="D395" s="58"/>
      <c r="E395" s="58"/>
      <c r="F395" s="58"/>
      <c r="G395" s="58"/>
      <c r="H395" s="58"/>
      <c r="I395" s="58"/>
      <c r="J395" s="58"/>
      <c r="K395" s="58"/>
      <c r="L395" s="58"/>
      <c r="M395" s="58"/>
      <c r="N395" s="58"/>
      <c r="O395" s="58"/>
      <c r="P395" s="58"/>
      <c r="Q395" s="58"/>
      <c r="R395" s="237"/>
      <c r="T395" s="58"/>
      <c r="X395" s="58"/>
      <c r="AD395" s="58"/>
    </row>
    <row r="396" spans="1:30" ht="12.75">
      <c r="A396" s="114"/>
      <c r="C396" s="58"/>
      <c r="D396" s="58"/>
      <c r="E396" s="58"/>
      <c r="F396" s="58"/>
      <c r="G396" s="58"/>
      <c r="H396" s="58"/>
      <c r="I396" s="58"/>
      <c r="J396" s="58"/>
      <c r="K396" s="58"/>
      <c r="L396" s="58"/>
      <c r="M396" s="58"/>
      <c r="N396" s="58"/>
      <c r="O396" s="58"/>
      <c r="P396" s="58"/>
      <c r="Q396" s="58"/>
      <c r="R396" s="237"/>
      <c r="T396" s="58"/>
      <c r="X396" s="58"/>
      <c r="AD396" s="58"/>
    </row>
    <row r="397" ht="12.75"/>
    <row r="398" ht="12.75"/>
    <row r="399" ht="12.75"/>
    <row r="400" ht="12.75"/>
    <row r="401" ht="12.75"/>
    <row r="402" ht="12.75"/>
    <row r="403" ht="12.75"/>
    <row r="404" ht="12.75"/>
    <row r="405" ht="12.75"/>
    <row r="406" ht="12.75"/>
    <row r="407" spans="1:30" ht="12.75">
      <c r="A407" s="114"/>
      <c r="C407" s="58"/>
      <c r="D407" s="58"/>
      <c r="E407" s="58"/>
      <c r="F407" s="58"/>
      <c r="G407" s="58"/>
      <c r="H407" s="58"/>
      <c r="I407" s="58"/>
      <c r="J407" s="58"/>
      <c r="K407" s="58"/>
      <c r="L407" s="58"/>
      <c r="M407" s="58"/>
      <c r="N407" s="58"/>
      <c r="O407" s="58"/>
      <c r="P407" s="58"/>
      <c r="Q407" s="58"/>
      <c r="R407" s="237"/>
      <c r="T407" s="58"/>
      <c r="X407" s="58"/>
      <c r="AD407" s="58"/>
    </row>
    <row r="408" spans="1:30" ht="12.75">
      <c r="A408" s="114"/>
      <c r="C408" s="58"/>
      <c r="D408" s="58"/>
      <c r="E408" s="58"/>
      <c r="F408" s="58"/>
      <c r="G408" s="58"/>
      <c r="H408" s="58"/>
      <c r="I408" s="58"/>
      <c r="J408" s="58"/>
      <c r="K408" s="58"/>
      <c r="L408" s="58"/>
      <c r="M408" s="58"/>
      <c r="N408" s="58"/>
      <c r="O408" s="58"/>
      <c r="P408" s="58"/>
      <c r="Q408" s="58"/>
      <c r="R408" s="237"/>
      <c r="T408" s="58"/>
      <c r="X408" s="58"/>
      <c r="AD408" s="58"/>
    </row>
    <row r="579" ht="12.75"/>
    <row r="580" ht="12.75"/>
  </sheetData>
  <sheetProtection selectLockedCells="1" selectUnlockedCells="1"/>
  <autoFilter ref="A3:AD328">
    <sortState ref="A4:AD408">
      <sortCondition sortBy="value" ref="C4:C408"/>
    </sortState>
  </autoFilter>
  <printOptions/>
  <pageMargins left="0.75" right="0.75" top="1" bottom="1" header="0.5" footer="0.5"/>
  <pageSetup fitToHeight="1" fitToWidth="1" horizontalDpi="300" verticalDpi="300" orientation="landscape" paperSize="9" scale="10"/>
  <legacyDrawing r:id="rId2"/>
</worksheet>
</file>

<file path=xl/worksheets/sheet10.xml><?xml version="1.0" encoding="utf-8"?>
<worksheet xmlns="http://schemas.openxmlformats.org/spreadsheetml/2006/main" xmlns:r="http://schemas.openxmlformats.org/officeDocument/2006/relationships">
  <dimension ref="A1:AJ15"/>
  <sheetViews>
    <sheetView zoomScalePageLayoutView="0" workbookViewId="0" topLeftCell="A1">
      <pane xSplit="10" ySplit="3" topLeftCell="Z15" activePane="bottomRight" state="frozen"/>
      <selection pane="topLeft" activeCell="A1" sqref="A1"/>
      <selection pane="topRight" activeCell="K1" sqref="K1"/>
      <selection pane="bottomLeft" activeCell="A4" sqref="A4"/>
      <selection pane="bottomRight" activeCell="AG16" sqref="AG16"/>
    </sheetView>
  </sheetViews>
  <sheetFormatPr defaultColWidth="11.00390625" defaultRowHeight="13.5"/>
  <sheetData>
    <row r="1" spans="1:35" s="62" customFormat="1" ht="63.75">
      <c r="A1" s="51" t="s">
        <v>164</v>
      </c>
      <c r="B1" s="95" t="s">
        <v>743</v>
      </c>
      <c r="C1" s="95" t="s">
        <v>436</v>
      </c>
      <c r="D1" s="95" t="s">
        <v>229</v>
      </c>
      <c r="E1" s="95" t="s">
        <v>437</v>
      </c>
      <c r="F1" s="95" t="s">
        <v>438</v>
      </c>
      <c r="G1" s="96" t="s">
        <v>196</v>
      </c>
      <c r="H1" s="96" t="s">
        <v>611</v>
      </c>
      <c r="I1" s="96" t="s">
        <v>607</v>
      </c>
      <c r="J1" s="96" t="s">
        <v>181</v>
      </c>
      <c r="K1" s="96" t="s">
        <v>238</v>
      </c>
      <c r="L1" s="96" t="s">
        <v>606</v>
      </c>
      <c r="M1" s="96" t="s">
        <v>602</v>
      </c>
      <c r="N1" s="96" t="s">
        <v>225</v>
      </c>
      <c r="O1" s="97" t="s">
        <v>616</v>
      </c>
      <c r="P1" s="97" t="s">
        <v>150</v>
      </c>
      <c r="Q1" s="98" t="s">
        <v>227</v>
      </c>
      <c r="R1" s="99" t="s">
        <v>439</v>
      </c>
      <c r="S1" s="100" t="s">
        <v>440</v>
      </c>
      <c r="T1" s="99" t="s">
        <v>441</v>
      </c>
      <c r="U1" s="99" t="s">
        <v>192</v>
      </c>
      <c r="V1" s="99" t="s">
        <v>793</v>
      </c>
      <c r="W1" s="99" t="s">
        <v>794</v>
      </c>
      <c r="X1" s="99" t="s">
        <v>195</v>
      </c>
      <c r="Y1" s="51" t="s">
        <v>183</v>
      </c>
      <c r="Z1" s="51" t="s">
        <v>184</v>
      </c>
      <c r="AA1" s="51" t="s">
        <v>185</v>
      </c>
      <c r="AB1" s="51" t="s">
        <v>186</v>
      </c>
      <c r="AC1" s="51" t="s">
        <v>248</v>
      </c>
      <c r="AD1" s="101" t="s">
        <v>226</v>
      </c>
      <c r="AE1" s="51" t="s">
        <v>149</v>
      </c>
      <c r="AF1" s="51" t="s">
        <v>1106</v>
      </c>
      <c r="AG1" s="51" t="s">
        <v>304</v>
      </c>
      <c r="AH1" s="113" t="s">
        <v>540</v>
      </c>
      <c r="AI1" s="102" t="s">
        <v>742</v>
      </c>
    </row>
    <row r="3" spans="1:35" s="58" customFormat="1" ht="120" customHeight="1">
      <c r="A3" s="69">
        <v>40744</v>
      </c>
      <c r="B3" s="57" t="s">
        <v>442</v>
      </c>
      <c r="C3" s="70" t="s">
        <v>378</v>
      </c>
      <c r="D3" s="57"/>
      <c r="E3" s="57" t="s">
        <v>16</v>
      </c>
      <c r="F3" s="57" t="s">
        <v>963</v>
      </c>
      <c r="G3" s="57" t="s">
        <v>170</v>
      </c>
      <c r="H3" s="57">
        <v>2</v>
      </c>
      <c r="I3" s="57" t="s">
        <v>672</v>
      </c>
      <c r="J3" s="57" t="s">
        <v>609</v>
      </c>
      <c r="K3" s="77"/>
      <c r="L3" s="77"/>
      <c r="M3" s="77"/>
      <c r="N3" s="77"/>
      <c r="O3" s="77" t="s">
        <v>777</v>
      </c>
      <c r="P3" s="77" t="s">
        <v>856</v>
      </c>
      <c r="Q3" s="85">
        <v>1400</v>
      </c>
      <c r="R3" s="57" t="s">
        <v>1125</v>
      </c>
      <c r="S3" s="57"/>
      <c r="T3" s="57" t="s">
        <v>17</v>
      </c>
      <c r="U3" s="57"/>
      <c r="V3" s="57" t="s">
        <v>777</v>
      </c>
      <c r="W3" s="57"/>
      <c r="X3" s="57"/>
      <c r="Y3" s="57"/>
      <c r="Z3" s="57"/>
      <c r="AA3" s="57"/>
      <c r="AB3" s="57"/>
      <c r="AC3" s="57" t="s">
        <v>907</v>
      </c>
      <c r="AD3" s="57" t="s">
        <v>1037</v>
      </c>
      <c r="AE3" s="57"/>
      <c r="AF3" s="57"/>
      <c r="AG3" s="57" t="s">
        <v>122</v>
      </c>
      <c r="AH3" s="57" t="s">
        <v>224</v>
      </c>
      <c r="AI3" s="57" t="s">
        <v>315</v>
      </c>
    </row>
    <row r="4" spans="1:35" s="58" customFormat="1" ht="72" customHeight="1">
      <c r="A4" s="69">
        <v>40919</v>
      </c>
      <c r="B4" s="57" t="s">
        <v>394</v>
      </c>
      <c r="C4" s="70" t="s">
        <v>1113</v>
      </c>
      <c r="D4" s="57"/>
      <c r="E4" s="57" t="s">
        <v>481</v>
      </c>
      <c r="F4" s="57" t="s">
        <v>393</v>
      </c>
      <c r="G4" s="57" t="s">
        <v>170</v>
      </c>
      <c r="H4" s="57"/>
      <c r="I4" s="57" t="s">
        <v>775</v>
      </c>
      <c r="J4" s="57" t="s">
        <v>609</v>
      </c>
      <c r="K4" s="77">
        <v>315</v>
      </c>
      <c r="L4" s="77"/>
      <c r="M4" s="77"/>
      <c r="N4" s="77" t="s">
        <v>155</v>
      </c>
      <c r="O4" s="77"/>
      <c r="P4" s="77" t="s">
        <v>830</v>
      </c>
      <c r="Q4" s="85">
        <v>2000</v>
      </c>
      <c r="R4" s="57" t="s">
        <v>555</v>
      </c>
      <c r="S4" s="57"/>
      <c r="T4" s="57" t="s">
        <v>147</v>
      </c>
      <c r="U4" s="57"/>
      <c r="V4" s="57"/>
      <c r="W4" s="57"/>
      <c r="X4" s="57"/>
      <c r="Y4" s="57"/>
      <c r="Z4" s="57"/>
      <c r="AA4" s="57"/>
      <c r="AB4" s="57" t="s">
        <v>1048</v>
      </c>
      <c r="AC4" s="57"/>
      <c r="AD4" s="57"/>
      <c r="AE4" s="57"/>
      <c r="AF4" s="57"/>
      <c r="AG4" s="57" t="s">
        <v>4</v>
      </c>
      <c r="AH4" s="57" t="s">
        <v>1187</v>
      </c>
      <c r="AI4" s="57"/>
    </row>
    <row r="5" spans="1:35" s="58" customFormat="1" ht="108" customHeight="1">
      <c r="A5" s="69">
        <v>40815</v>
      </c>
      <c r="B5" s="57" t="s">
        <v>442</v>
      </c>
      <c r="C5" s="70" t="s">
        <v>1136</v>
      </c>
      <c r="D5" s="53"/>
      <c r="E5" s="53" t="s">
        <v>1137</v>
      </c>
      <c r="F5" s="57" t="s">
        <v>777</v>
      </c>
      <c r="G5" s="57" t="s">
        <v>170</v>
      </c>
      <c r="H5" s="112" t="s">
        <v>777</v>
      </c>
      <c r="I5" s="57" t="s">
        <v>855</v>
      </c>
      <c r="J5" s="57" t="s">
        <v>609</v>
      </c>
      <c r="K5" s="77"/>
      <c r="L5" s="77"/>
      <c r="M5" s="77"/>
      <c r="N5" s="77"/>
      <c r="O5" s="77"/>
      <c r="P5" s="77" t="s">
        <v>856</v>
      </c>
      <c r="Q5" s="85">
        <v>555</v>
      </c>
      <c r="R5" s="57" t="s">
        <v>532</v>
      </c>
      <c r="S5" s="57" t="s">
        <v>1138</v>
      </c>
      <c r="T5" s="57" t="s">
        <v>147</v>
      </c>
      <c r="U5" s="57"/>
      <c r="V5" s="57"/>
      <c r="W5" s="57"/>
      <c r="X5" s="57"/>
      <c r="Y5" s="57"/>
      <c r="Z5" s="57"/>
      <c r="AA5" s="57"/>
      <c r="AB5" s="57" t="s">
        <v>857</v>
      </c>
      <c r="AC5" s="57"/>
      <c r="AD5" s="57"/>
      <c r="AE5" s="57"/>
      <c r="AF5" s="57"/>
      <c r="AG5" s="57" t="s">
        <v>1206</v>
      </c>
      <c r="AH5" s="71" t="s">
        <v>224</v>
      </c>
      <c r="AI5" s="57"/>
    </row>
    <row r="6" spans="1:36" s="58" customFormat="1" ht="144" customHeight="1">
      <c r="A6" s="129">
        <v>41512</v>
      </c>
      <c r="B6" s="130" t="s">
        <v>442</v>
      </c>
      <c r="C6" s="131" t="s">
        <v>944</v>
      </c>
      <c r="D6" s="130" t="s">
        <v>1316</v>
      </c>
      <c r="E6" s="130" t="s">
        <v>1317</v>
      </c>
      <c r="F6" s="130" t="s">
        <v>1315</v>
      </c>
      <c r="G6" s="130" t="s">
        <v>170</v>
      </c>
      <c r="H6" s="130">
        <v>1</v>
      </c>
      <c r="I6" s="130">
        <v>147</v>
      </c>
      <c r="J6" s="130" t="s">
        <v>609</v>
      </c>
      <c r="K6" s="132">
        <v>40</v>
      </c>
      <c r="L6" s="132"/>
      <c r="M6" s="132"/>
      <c r="N6" s="132">
        <v>680</v>
      </c>
      <c r="O6" s="132" t="s">
        <v>762</v>
      </c>
      <c r="P6" s="132" t="s">
        <v>830</v>
      </c>
      <c r="Q6" s="133">
        <v>370</v>
      </c>
      <c r="R6" s="130" t="s">
        <v>1125</v>
      </c>
      <c r="S6" s="130" t="s">
        <v>831</v>
      </c>
      <c r="T6" s="130" t="s">
        <v>147</v>
      </c>
      <c r="U6" s="130"/>
      <c r="V6" s="173"/>
      <c r="W6" s="130" t="s">
        <v>547</v>
      </c>
      <c r="X6" s="180"/>
      <c r="Y6" s="134">
        <v>2009</v>
      </c>
      <c r="Z6" s="134">
        <v>2013</v>
      </c>
      <c r="AA6" s="135"/>
      <c r="AB6" s="135"/>
      <c r="AC6" s="130"/>
      <c r="AD6" s="130" t="s">
        <v>636</v>
      </c>
      <c r="AE6" s="135">
        <v>8000</v>
      </c>
      <c r="AF6" s="168" t="s">
        <v>497</v>
      </c>
      <c r="AG6" s="130" t="s">
        <v>1127</v>
      </c>
      <c r="AH6" s="130" t="s">
        <v>750</v>
      </c>
      <c r="AJ6" s="130"/>
    </row>
    <row r="7" spans="1:35" s="136" customFormat="1" ht="165" customHeight="1">
      <c r="A7" s="69">
        <v>41447</v>
      </c>
      <c r="B7" s="57" t="s">
        <v>331</v>
      </c>
      <c r="C7" s="70" t="s">
        <v>674</v>
      </c>
      <c r="D7" s="57" t="s">
        <v>1409</v>
      </c>
      <c r="E7" s="57" t="s">
        <v>100</v>
      </c>
      <c r="F7" s="57" t="s">
        <v>659</v>
      </c>
      <c r="G7" s="57" t="s">
        <v>170</v>
      </c>
      <c r="H7" s="57">
        <v>1</v>
      </c>
      <c r="I7" s="57" t="s">
        <v>1614</v>
      </c>
      <c r="J7" s="57" t="s">
        <v>609</v>
      </c>
      <c r="K7" s="77"/>
      <c r="L7" s="77"/>
      <c r="M7" s="77"/>
      <c r="N7" s="77"/>
      <c r="O7" s="77" t="s">
        <v>617</v>
      </c>
      <c r="P7" s="77" t="s">
        <v>1688</v>
      </c>
      <c r="Q7" s="85">
        <v>96</v>
      </c>
      <c r="R7" s="57" t="s">
        <v>334</v>
      </c>
      <c r="S7" s="57" t="s">
        <v>33</v>
      </c>
      <c r="T7" s="57" t="s">
        <v>147</v>
      </c>
      <c r="U7" s="57"/>
      <c r="V7" s="57"/>
      <c r="W7" s="57"/>
      <c r="X7" s="57"/>
      <c r="Y7" s="57"/>
      <c r="Z7" s="57"/>
      <c r="AA7" s="57"/>
      <c r="AB7" s="57"/>
      <c r="AC7" s="57"/>
      <c r="AD7" s="57" t="s">
        <v>1411</v>
      </c>
      <c r="AE7" s="57"/>
      <c r="AF7" s="203" t="s">
        <v>1412</v>
      </c>
      <c r="AG7" s="57" t="s">
        <v>1410</v>
      </c>
      <c r="AH7" s="57" t="s">
        <v>732</v>
      </c>
      <c r="AI7" s="57"/>
    </row>
    <row r="8" spans="1:36" s="58" customFormat="1" ht="216.75" customHeight="1">
      <c r="A8" s="69">
        <v>41603</v>
      </c>
      <c r="B8" s="57" t="s">
        <v>546</v>
      </c>
      <c r="C8" s="70" t="s">
        <v>1155</v>
      </c>
      <c r="D8" s="57"/>
      <c r="E8" s="57" t="s">
        <v>1156</v>
      </c>
      <c r="F8" s="57" t="s">
        <v>1119</v>
      </c>
      <c r="G8" s="57" t="s">
        <v>170</v>
      </c>
      <c r="H8" s="57">
        <v>1</v>
      </c>
      <c r="I8" s="57">
        <v>26</v>
      </c>
      <c r="J8" s="57" t="s">
        <v>608</v>
      </c>
      <c r="K8" s="77"/>
      <c r="L8" s="77"/>
      <c r="M8" s="77"/>
      <c r="N8" s="77"/>
      <c r="O8" s="77"/>
      <c r="P8" s="77"/>
      <c r="Q8" s="77" t="s">
        <v>1719</v>
      </c>
      <c r="R8" s="85">
        <v>36.7</v>
      </c>
      <c r="S8" s="57" t="s">
        <v>175</v>
      </c>
      <c r="T8" s="57" t="s">
        <v>770</v>
      </c>
      <c r="U8" s="57"/>
      <c r="V8" s="57"/>
      <c r="W8" s="57" t="s">
        <v>777</v>
      </c>
      <c r="X8" s="57"/>
      <c r="Y8" s="57"/>
      <c r="Z8" s="57"/>
      <c r="AA8" s="57"/>
      <c r="AB8" s="57"/>
      <c r="AC8" s="57"/>
      <c r="AD8" s="57"/>
      <c r="AE8" s="57"/>
      <c r="AF8" s="57"/>
      <c r="AG8" s="57" t="s">
        <v>836</v>
      </c>
      <c r="AH8" s="57"/>
      <c r="AI8" s="57" t="s">
        <v>777</v>
      </c>
      <c r="AJ8" s="165"/>
    </row>
    <row r="9" spans="1:35" s="215" customFormat="1" ht="144">
      <c r="A9" s="216"/>
      <c r="B9" s="216" t="s">
        <v>1722</v>
      </c>
      <c r="C9" s="216" t="s">
        <v>808</v>
      </c>
      <c r="D9" s="216" t="s">
        <v>1724</v>
      </c>
      <c r="E9" s="216" t="s">
        <v>1723</v>
      </c>
      <c r="F9" s="216"/>
      <c r="G9" s="216" t="s">
        <v>170</v>
      </c>
      <c r="H9" s="216">
        <v>1</v>
      </c>
      <c r="I9" s="216"/>
      <c r="J9" s="216"/>
      <c r="K9" s="216"/>
      <c r="L9" s="216"/>
      <c r="M9" s="216"/>
      <c r="N9" s="216"/>
      <c r="O9" s="216"/>
      <c r="P9" s="216" t="s">
        <v>1297</v>
      </c>
      <c r="Q9" s="216" t="s">
        <v>856</v>
      </c>
      <c r="R9" s="216"/>
      <c r="S9" s="216"/>
      <c r="T9" s="216" t="s">
        <v>1725</v>
      </c>
      <c r="U9" s="216"/>
      <c r="V9" s="216"/>
      <c r="W9" s="216"/>
      <c r="X9" s="216"/>
      <c r="Y9" s="216"/>
      <c r="Z9" s="216"/>
      <c r="AA9" s="216"/>
      <c r="AB9" s="216"/>
      <c r="AC9" s="216"/>
      <c r="AD9" s="216"/>
      <c r="AE9" s="216"/>
      <c r="AF9" s="216"/>
      <c r="AG9" s="216" t="s">
        <v>1726</v>
      </c>
      <c r="AH9" s="216" t="s">
        <v>224</v>
      </c>
      <c r="AI9" s="216"/>
    </row>
    <row r="10" s="183" customFormat="1" ht="14.25"/>
    <row r="11" spans="1:36" s="58" customFormat="1" ht="252" customHeight="1">
      <c r="A11" s="69">
        <v>41935</v>
      </c>
      <c r="B11" s="53" t="s">
        <v>566</v>
      </c>
      <c r="C11" s="70" t="s">
        <v>567</v>
      </c>
      <c r="D11" s="57" t="s">
        <v>152</v>
      </c>
      <c r="E11" s="57" t="s">
        <v>798</v>
      </c>
      <c r="F11" s="57" t="s">
        <v>812</v>
      </c>
      <c r="G11" s="57" t="s">
        <v>170</v>
      </c>
      <c r="H11" s="57">
        <v>1</v>
      </c>
      <c r="I11" s="57">
        <v>1050</v>
      </c>
      <c r="J11" s="57" t="s">
        <v>609</v>
      </c>
      <c r="K11" s="77"/>
      <c r="L11" s="77"/>
      <c r="M11" s="77"/>
      <c r="N11" s="77"/>
      <c r="O11" s="77" t="s">
        <v>617</v>
      </c>
      <c r="P11" s="77"/>
      <c r="Q11" s="77" t="s">
        <v>830</v>
      </c>
      <c r="R11" s="85" t="s">
        <v>777</v>
      </c>
      <c r="S11" s="57" t="s">
        <v>777</v>
      </c>
      <c r="T11" s="57"/>
      <c r="U11" s="57" t="s">
        <v>1065</v>
      </c>
      <c r="V11" s="57">
        <v>14</v>
      </c>
      <c r="W11" s="172" t="s">
        <v>260</v>
      </c>
      <c r="X11" s="57"/>
      <c r="Y11" s="165"/>
      <c r="Z11" s="57"/>
      <c r="AA11" s="57"/>
      <c r="AB11" s="57"/>
      <c r="AC11" s="57" t="s">
        <v>1066</v>
      </c>
      <c r="AD11" s="57"/>
      <c r="AE11" s="57" t="s">
        <v>631</v>
      </c>
      <c r="AF11" s="57" t="s">
        <v>1067</v>
      </c>
      <c r="AG11" s="123"/>
      <c r="AH11" s="57" t="s">
        <v>1736</v>
      </c>
      <c r="AI11" s="57" t="s">
        <v>224</v>
      </c>
      <c r="AJ11" s="57" t="s">
        <v>264</v>
      </c>
    </row>
    <row r="12" spans="1:36" s="58" customFormat="1" ht="143.25" customHeight="1">
      <c r="A12" s="69">
        <v>41943</v>
      </c>
      <c r="B12" s="57" t="s">
        <v>546</v>
      </c>
      <c r="C12" s="70" t="s">
        <v>934</v>
      </c>
      <c r="D12" s="57" t="s">
        <v>1531</v>
      </c>
      <c r="E12" s="57" t="s">
        <v>1529</v>
      </c>
      <c r="F12" s="57" t="s">
        <v>1609</v>
      </c>
      <c r="G12" s="57" t="s">
        <v>170</v>
      </c>
      <c r="H12" s="57">
        <v>1</v>
      </c>
      <c r="I12" s="57">
        <v>22</v>
      </c>
      <c r="J12" s="57" t="s">
        <v>608</v>
      </c>
      <c r="K12" s="77"/>
      <c r="L12" s="77"/>
      <c r="M12" s="77"/>
      <c r="N12" s="77"/>
      <c r="O12" s="77" t="s">
        <v>762</v>
      </c>
      <c r="P12" s="77" t="s">
        <v>1293</v>
      </c>
      <c r="Q12" s="77" t="s">
        <v>833</v>
      </c>
      <c r="R12" s="227"/>
      <c r="S12" s="57" t="s">
        <v>1532</v>
      </c>
      <c r="T12" s="57" t="s">
        <v>1608</v>
      </c>
      <c r="U12" s="57" t="s">
        <v>147</v>
      </c>
      <c r="V12" s="57">
        <v>11</v>
      </c>
      <c r="W12" s="58" t="s">
        <v>1533</v>
      </c>
      <c r="X12" s="57"/>
      <c r="Y12" s="57"/>
      <c r="Z12" s="57">
        <v>2013</v>
      </c>
      <c r="AA12" s="57"/>
      <c r="AB12" s="57"/>
      <c r="AC12" s="57" t="s">
        <v>1820</v>
      </c>
      <c r="AD12" s="57"/>
      <c r="AE12" s="57" t="s">
        <v>1607</v>
      </c>
      <c r="AF12" s="57"/>
      <c r="AG12" s="123" t="s">
        <v>1530</v>
      </c>
      <c r="AH12" s="57"/>
      <c r="AI12" s="57" t="s">
        <v>1610</v>
      </c>
      <c r="AJ12" s="57" t="s">
        <v>1611</v>
      </c>
    </row>
    <row r="13" spans="1:36" s="58" customFormat="1" ht="84" customHeight="1">
      <c r="A13" s="69">
        <v>41512</v>
      </c>
      <c r="B13" s="57" t="s">
        <v>432</v>
      </c>
      <c r="C13" s="70" t="s">
        <v>1114</v>
      </c>
      <c r="D13" s="110"/>
      <c r="E13" s="57" t="s">
        <v>335</v>
      </c>
      <c r="F13" s="110"/>
      <c r="G13" s="110"/>
      <c r="H13" s="110">
        <v>1</v>
      </c>
      <c r="I13" s="57">
        <v>210</v>
      </c>
      <c r="J13" s="110"/>
      <c r="K13" s="77"/>
      <c r="L13" s="77"/>
      <c r="M13" s="77"/>
      <c r="N13" s="77"/>
      <c r="O13" s="77"/>
      <c r="P13" s="77"/>
      <c r="Q13" s="77" t="s">
        <v>833</v>
      </c>
      <c r="R13" s="227"/>
      <c r="S13" s="57"/>
      <c r="T13" s="57"/>
      <c r="U13" s="57" t="s">
        <v>147</v>
      </c>
      <c r="V13" s="57"/>
      <c r="W13" s="172"/>
      <c r="X13" s="57"/>
      <c r="Y13" s="165"/>
      <c r="Z13" s="57">
        <v>2012</v>
      </c>
      <c r="AA13" s="57">
        <v>2017</v>
      </c>
      <c r="AB13" s="57"/>
      <c r="AC13" s="57"/>
      <c r="AD13" s="57"/>
      <c r="AE13" s="57"/>
      <c r="AF13" s="57"/>
      <c r="AG13" s="57" t="s">
        <v>1865</v>
      </c>
      <c r="AH13" s="57"/>
      <c r="AI13" s="57"/>
      <c r="AJ13" s="57"/>
    </row>
    <row r="14" spans="1:36" s="58" customFormat="1" ht="144" customHeight="1">
      <c r="A14" s="69">
        <v>42062</v>
      </c>
      <c r="B14" s="57" t="s">
        <v>566</v>
      </c>
      <c r="C14" s="70" t="s">
        <v>544</v>
      </c>
      <c r="D14" s="57" t="s">
        <v>1082</v>
      </c>
      <c r="E14" s="57" t="s">
        <v>127</v>
      </c>
      <c r="F14" s="57" t="s">
        <v>127</v>
      </c>
      <c r="G14" s="57" t="s">
        <v>170</v>
      </c>
      <c r="H14" s="57">
        <v>1</v>
      </c>
      <c r="I14" s="57">
        <v>108</v>
      </c>
      <c r="J14" s="57" t="s">
        <v>609</v>
      </c>
      <c r="K14" s="77"/>
      <c r="L14" s="77">
        <v>205</v>
      </c>
      <c r="M14" s="77"/>
      <c r="N14" s="77">
        <v>1560</v>
      </c>
      <c r="O14" s="77" t="s">
        <v>762</v>
      </c>
      <c r="P14" s="77" t="s">
        <v>1293</v>
      </c>
      <c r="Q14" s="77" t="s">
        <v>856</v>
      </c>
      <c r="R14" s="217" t="s">
        <v>1414</v>
      </c>
      <c r="S14" s="57"/>
      <c r="T14" s="57" t="s">
        <v>33</v>
      </c>
      <c r="U14" s="57"/>
      <c r="V14" s="57" t="s">
        <v>1751</v>
      </c>
      <c r="W14" s="172"/>
      <c r="X14" s="57"/>
      <c r="Y14" s="165"/>
      <c r="Z14" s="57"/>
      <c r="AA14" s="57"/>
      <c r="AB14" s="57"/>
      <c r="AC14" s="57" t="s">
        <v>1752</v>
      </c>
      <c r="AD14" s="57"/>
      <c r="AE14" s="57" t="s">
        <v>507</v>
      </c>
      <c r="AF14" s="57">
        <v>1500</v>
      </c>
      <c r="AG14" s="123" t="s">
        <v>1495</v>
      </c>
      <c r="AH14" s="57"/>
      <c r="AI14" s="57" t="s">
        <v>224</v>
      </c>
      <c r="AJ14" s="57"/>
    </row>
    <row r="15" spans="1:36" ht="270">
      <c r="A15" s="69">
        <v>42110</v>
      </c>
      <c r="B15" s="57" t="s">
        <v>566</v>
      </c>
      <c r="C15" s="57" t="s">
        <v>593</v>
      </c>
      <c r="D15" s="57" t="s">
        <v>1163</v>
      </c>
      <c r="E15" s="57"/>
      <c r="F15" s="75" t="s">
        <v>1162</v>
      </c>
      <c r="G15" s="75" t="s">
        <v>170</v>
      </c>
      <c r="H15" s="75">
        <v>1</v>
      </c>
      <c r="I15" s="57">
        <v>350</v>
      </c>
      <c r="J15" s="57" t="s">
        <v>609</v>
      </c>
      <c r="K15" s="77"/>
      <c r="L15" s="77"/>
      <c r="M15" s="77"/>
      <c r="N15" s="77"/>
      <c r="O15" s="77" t="s">
        <v>762</v>
      </c>
      <c r="P15" s="77"/>
      <c r="Q15" s="77" t="s">
        <v>830</v>
      </c>
      <c r="R15" s="235">
        <v>1000000</v>
      </c>
      <c r="S15" s="57"/>
      <c r="T15" s="57" t="s">
        <v>1164</v>
      </c>
      <c r="U15" s="57" t="s">
        <v>816</v>
      </c>
      <c r="V15" s="57"/>
      <c r="W15" s="57"/>
      <c r="X15" s="57"/>
      <c r="Y15" s="57"/>
      <c r="Z15" s="57">
        <v>2012</v>
      </c>
      <c r="AA15" s="57">
        <v>2017</v>
      </c>
      <c r="AB15" s="57"/>
      <c r="AC15" s="77" t="s">
        <v>1868</v>
      </c>
      <c r="AD15" s="57"/>
      <c r="AE15" s="57"/>
      <c r="AF15" s="57"/>
      <c r="AG15" s="123" t="s">
        <v>1869</v>
      </c>
      <c r="AH15" s="57" t="s">
        <v>218</v>
      </c>
      <c r="AI15" s="57"/>
      <c r="AJ15" s="57"/>
    </row>
  </sheetData>
  <sheetProtection/>
  <hyperlinks>
    <hyperlink ref="AH7" r:id="rId1" display="http://www.asiaplus.tj/en/news/31/36795.html"/>
    <hyperlink ref="AI8" r:id="rId2" display="http://www.nea.org.np/gen.php"/>
  </hyperlinks>
  <printOptions/>
  <pageMargins left="0.75" right="0.75" top="1" bottom="1" header="0.5" footer="0.5"/>
  <pageSetup orientation="portrait" paperSize="9"/>
  <legacyDrawing r:id="rId4"/>
</worksheet>
</file>

<file path=xl/worksheets/sheet2.xml><?xml version="1.0" encoding="utf-8"?>
<worksheet xmlns="http://schemas.openxmlformats.org/spreadsheetml/2006/main" xmlns:r="http://schemas.openxmlformats.org/officeDocument/2006/relationships">
  <dimension ref="A1:AL20"/>
  <sheetViews>
    <sheetView zoomScalePageLayoutView="0" workbookViewId="0" topLeftCell="A1">
      <pane ySplit="3" topLeftCell="A7" activePane="bottomLeft" state="frozen"/>
      <selection pane="topLeft" activeCell="A1" sqref="A1"/>
      <selection pane="bottomLeft" activeCell="G4" sqref="G4"/>
    </sheetView>
  </sheetViews>
  <sheetFormatPr defaultColWidth="11.00390625" defaultRowHeight="13.5"/>
  <sheetData>
    <row r="1" ht="14.25">
      <c r="A1" s="183" t="s">
        <v>1522</v>
      </c>
    </row>
    <row r="3" spans="1:36" s="62" customFormat="1" ht="48.75">
      <c r="A3" s="51" t="s">
        <v>164</v>
      </c>
      <c r="B3" s="95" t="s">
        <v>743</v>
      </c>
      <c r="C3" s="95" t="s">
        <v>436</v>
      </c>
      <c r="D3" s="95" t="s">
        <v>229</v>
      </c>
      <c r="E3" s="95" t="s">
        <v>437</v>
      </c>
      <c r="F3" s="95" t="s">
        <v>438</v>
      </c>
      <c r="G3" s="96" t="s">
        <v>196</v>
      </c>
      <c r="H3" s="96" t="s">
        <v>611</v>
      </c>
      <c r="I3" s="96" t="s">
        <v>607</v>
      </c>
      <c r="J3" s="96" t="s">
        <v>181</v>
      </c>
      <c r="K3" s="96" t="s">
        <v>238</v>
      </c>
      <c r="L3" s="96" t="s">
        <v>1378</v>
      </c>
      <c r="M3" s="96" t="s">
        <v>602</v>
      </c>
      <c r="N3" s="96" t="s">
        <v>225</v>
      </c>
      <c r="O3" s="97" t="s">
        <v>616</v>
      </c>
      <c r="P3" s="97" t="s">
        <v>1368</v>
      </c>
      <c r="Q3" s="97" t="s">
        <v>150</v>
      </c>
      <c r="R3" s="98" t="s">
        <v>227</v>
      </c>
      <c r="S3" s="99" t="s">
        <v>439</v>
      </c>
      <c r="T3" s="100" t="s">
        <v>440</v>
      </c>
      <c r="U3" s="99" t="s">
        <v>441</v>
      </c>
      <c r="V3" s="99" t="s">
        <v>192</v>
      </c>
      <c r="W3" s="171" t="s">
        <v>793</v>
      </c>
      <c r="X3" s="99" t="s">
        <v>794</v>
      </c>
      <c r="Y3" s="179" t="s">
        <v>195</v>
      </c>
      <c r="Z3" s="51" t="s">
        <v>183</v>
      </c>
      <c r="AA3" s="51" t="s">
        <v>184</v>
      </c>
      <c r="AB3" s="51" t="s">
        <v>185</v>
      </c>
      <c r="AC3" s="51" t="s">
        <v>186</v>
      </c>
      <c r="AD3" s="51" t="s">
        <v>248</v>
      </c>
      <c r="AE3" s="101" t="s">
        <v>226</v>
      </c>
      <c r="AF3" s="51" t="s">
        <v>149</v>
      </c>
      <c r="AG3" s="51" t="s">
        <v>1106</v>
      </c>
      <c r="AH3" s="51" t="s">
        <v>304</v>
      </c>
      <c r="AI3" s="113" t="s">
        <v>540</v>
      </c>
      <c r="AJ3" s="102" t="s">
        <v>742</v>
      </c>
    </row>
    <row r="4" spans="1:38" s="186" customFormat="1" ht="73.5">
      <c r="A4" s="69">
        <v>41276</v>
      </c>
      <c r="B4" s="165" t="s">
        <v>442</v>
      </c>
      <c r="C4" s="166" t="s">
        <v>434</v>
      </c>
      <c r="D4" s="165" t="s">
        <v>1566</v>
      </c>
      <c r="E4" s="165" t="s">
        <v>1567</v>
      </c>
      <c r="F4" s="165" t="s">
        <v>1568</v>
      </c>
      <c r="G4" s="165" t="s">
        <v>1569</v>
      </c>
      <c r="H4" s="165">
        <v>1</v>
      </c>
      <c r="I4" s="165"/>
      <c r="J4" s="165"/>
      <c r="K4" s="167">
        <v>118</v>
      </c>
      <c r="L4" s="167"/>
      <c r="M4" s="167"/>
      <c r="N4" s="167">
        <v>963</v>
      </c>
      <c r="O4" s="167" t="s">
        <v>762</v>
      </c>
      <c r="P4" s="167" t="s">
        <v>1293</v>
      </c>
      <c r="Q4" s="167" t="s">
        <v>279</v>
      </c>
      <c r="R4" s="165">
        <v>124</v>
      </c>
      <c r="S4" s="165"/>
      <c r="T4" s="165"/>
      <c r="U4" s="165" t="s">
        <v>147</v>
      </c>
      <c r="V4" s="165">
        <v>14</v>
      </c>
      <c r="W4" s="178"/>
      <c r="X4" s="57" t="s">
        <v>1570</v>
      </c>
      <c r="Y4" s="165"/>
      <c r="Z4" s="165">
        <v>1993</v>
      </c>
      <c r="AA4" s="165">
        <v>2000</v>
      </c>
      <c r="AB4" s="165"/>
      <c r="AC4" s="165"/>
      <c r="AD4" s="165"/>
      <c r="AE4" s="165"/>
      <c r="AF4" s="165"/>
      <c r="AG4" s="184"/>
      <c r="AH4" s="165"/>
      <c r="AI4" s="165" t="s">
        <v>1571</v>
      </c>
      <c r="AJ4" s="165"/>
      <c r="AK4" s="136"/>
      <c r="AL4" s="136"/>
    </row>
    <row r="5" spans="1:38" s="58" customFormat="1" ht="73.5">
      <c r="A5" s="69">
        <v>41276</v>
      </c>
      <c r="B5" s="53" t="s">
        <v>566</v>
      </c>
      <c r="C5" s="70" t="s">
        <v>567</v>
      </c>
      <c r="D5" s="57" t="s">
        <v>1572</v>
      </c>
      <c r="E5" s="57" t="s">
        <v>1573</v>
      </c>
      <c r="F5" s="57" t="s">
        <v>1574</v>
      </c>
      <c r="G5" s="57" t="s">
        <v>1318</v>
      </c>
      <c r="H5" s="57">
        <v>1</v>
      </c>
      <c r="I5" s="57" t="s">
        <v>1575</v>
      </c>
      <c r="J5" s="57" t="s">
        <v>610</v>
      </c>
      <c r="K5" s="77">
        <v>44.2</v>
      </c>
      <c r="L5" s="77"/>
      <c r="M5" s="77"/>
      <c r="N5" s="77">
        <v>638.68</v>
      </c>
      <c r="O5" s="77" t="s">
        <v>762</v>
      </c>
      <c r="P5" s="77" t="s">
        <v>1293</v>
      </c>
      <c r="Q5" s="77" t="s">
        <v>279</v>
      </c>
      <c r="R5" s="57"/>
      <c r="T5" s="57"/>
      <c r="U5" s="57"/>
      <c r="V5" s="57"/>
      <c r="W5" s="172" t="s">
        <v>445</v>
      </c>
      <c r="X5" s="57" t="s">
        <v>1576</v>
      </c>
      <c r="Y5" s="165"/>
      <c r="Z5" s="57" t="s">
        <v>1577</v>
      </c>
      <c r="AA5" s="57">
        <v>1998</v>
      </c>
      <c r="AB5" s="57"/>
      <c r="AC5" s="57"/>
      <c r="AD5" s="57"/>
      <c r="AE5" s="57"/>
      <c r="AF5" s="57"/>
      <c r="AG5" s="123"/>
      <c r="AH5" s="57" t="s">
        <v>1578</v>
      </c>
      <c r="AI5" s="57" t="s">
        <v>1571</v>
      </c>
      <c r="AJ5" s="57"/>
      <c r="AK5" s="136"/>
      <c r="AL5" s="136"/>
    </row>
    <row r="6" spans="1:38" s="58" customFormat="1" ht="69" customHeight="1">
      <c r="A6" s="69">
        <v>41380</v>
      </c>
      <c r="B6" s="57" t="s">
        <v>442</v>
      </c>
      <c r="C6" s="70" t="s">
        <v>632</v>
      </c>
      <c r="D6" s="57" t="s">
        <v>1332</v>
      </c>
      <c r="E6" s="57" t="s">
        <v>1151</v>
      </c>
      <c r="F6" s="57" t="s">
        <v>1152</v>
      </c>
      <c r="G6" s="57" t="s">
        <v>170</v>
      </c>
      <c r="H6" s="57">
        <v>1</v>
      </c>
      <c r="I6" s="57">
        <v>4.18</v>
      </c>
      <c r="J6" s="57" t="s">
        <v>610</v>
      </c>
      <c r="K6" s="187">
        <v>30</v>
      </c>
      <c r="L6" s="187"/>
      <c r="M6" s="187"/>
      <c r="N6" s="187">
        <v>7700</v>
      </c>
      <c r="O6" s="187"/>
      <c r="P6" s="187"/>
      <c r="Q6" s="187" t="s">
        <v>279</v>
      </c>
      <c r="R6" s="57"/>
      <c r="S6" s="57"/>
      <c r="T6" s="57"/>
      <c r="U6" s="57" t="s">
        <v>147</v>
      </c>
      <c r="V6" s="57">
        <v>14</v>
      </c>
      <c r="W6" s="172" t="s">
        <v>1333</v>
      </c>
      <c r="X6" s="57"/>
      <c r="Y6" s="165"/>
      <c r="Z6" s="57"/>
      <c r="AA6" s="187">
        <v>1983</v>
      </c>
      <c r="AB6" s="57"/>
      <c r="AC6" s="57"/>
      <c r="AD6" s="57"/>
      <c r="AE6" s="57"/>
      <c r="AF6" s="57"/>
      <c r="AG6" s="123"/>
      <c r="AH6" s="187"/>
      <c r="AI6" s="57"/>
      <c r="AJ6" s="57"/>
      <c r="AK6" s="185"/>
      <c r="AL6" s="185"/>
    </row>
    <row r="7" spans="1:35" s="57" customFormat="1" ht="60" customHeight="1">
      <c r="A7" s="69">
        <v>41019</v>
      </c>
      <c r="B7" s="57" t="s">
        <v>442</v>
      </c>
      <c r="C7" s="70" t="s">
        <v>1136</v>
      </c>
      <c r="D7" s="57" t="s">
        <v>1322</v>
      </c>
      <c r="E7" s="57" t="s">
        <v>512</v>
      </c>
      <c r="F7" s="57" t="s">
        <v>513</v>
      </c>
      <c r="G7" s="57" t="s">
        <v>170</v>
      </c>
      <c r="H7" s="57">
        <v>1</v>
      </c>
      <c r="I7" s="57" t="s">
        <v>1579</v>
      </c>
      <c r="J7" s="57" t="s">
        <v>609</v>
      </c>
      <c r="K7" s="77">
        <v>188</v>
      </c>
      <c r="L7" s="77"/>
      <c r="M7" s="77"/>
      <c r="N7" s="77"/>
      <c r="O7" s="77"/>
      <c r="P7" s="77"/>
      <c r="Q7" s="77" t="s">
        <v>279</v>
      </c>
      <c r="R7" s="85">
        <v>350</v>
      </c>
      <c r="S7" s="57" t="s">
        <v>139</v>
      </c>
      <c r="T7" s="57" t="s">
        <v>777</v>
      </c>
      <c r="U7" s="57" t="s">
        <v>579</v>
      </c>
      <c r="W7" s="172" t="s">
        <v>777</v>
      </c>
      <c r="Y7" s="165"/>
      <c r="Z7" s="57">
        <v>1999</v>
      </c>
      <c r="AA7" s="57">
        <v>2009</v>
      </c>
      <c r="AB7" s="57">
        <v>2009</v>
      </c>
      <c r="AE7" s="57" t="s">
        <v>115</v>
      </c>
      <c r="AG7" s="123"/>
      <c r="AH7" s="57" t="s">
        <v>145</v>
      </c>
      <c r="AI7" s="57">
        <v>1</v>
      </c>
    </row>
    <row r="8" spans="1:36" s="58" customFormat="1" ht="66" customHeight="1">
      <c r="A8" s="129">
        <v>41380</v>
      </c>
      <c r="B8" s="130" t="s">
        <v>566</v>
      </c>
      <c r="C8" s="131" t="s">
        <v>487</v>
      </c>
      <c r="D8" s="130"/>
      <c r="E8" s="130" t="s">
        <v>1140</v>
      </c>
      <c r="F8" s="130" t="s">
        <v>140</v>
      </c>
      <c r="G8" s="130" t="s">
        <v>170</v>
      </c>
      <c r="H8" s="130">
        <v>1</v>
      </c>
      <c r="I8" s="130">
        <v>60</v>
      </c>
      <c r="J8" s="130" t="s">
        <v>609</v>
      </c>
      <c r="K8" s="132"/>
      <c r="L8" s="132"/>
      <c r="M8" s="132"/>
      <c r="N8" s="132"/>
      <c r="O8" s="132"/>
      <c r="P8" s="132"/>
      <c r="Q8" s="132" t="s">
        <v>279</v>
      </c>
      <c r="R8" s="130"/>
      <c r="S8" s="130" t="s">
        <v>285</v>
      </c>
      <c r="T8" s="130" t="s">
        <v>869</v>
      </c>
      <c r="U8" s="130"/>
      <c r="V8" s="130">
        <v>10</v>
      </c>
      <c r="W8" s="173" t="s">
        <v>1084</v>
      </c>
      <c r="X8" s="130"/>
      <c r="Y8" s="180"/>
      <c r="Z8" s="137">
        <v>35400</v>
      </c>
      <c r="AA8" s="137">
        <v>36495</v>
      </c>
      <c r="AB8" s="130"/>
      <c r="AC8" s="130"/>
      <c r="AD8" s="130"/>
      <c r="AE8" s="130" t="s">
        <v>1141</v>
      </c>
      <c r="AF8" s="130"/>
      <c r="AG8" s="161" t="s">
        <v>870</v>
      </c>
      <c r="AH8" s="140" t="s">
        <v>1247</v>
      </c>
      <c r="AI8" s="130"/>
      <c r="AJ8" s="130"/>
    </row>
    <row r="9" spans="1:38" s="139" customFormat="1" ht="60" customHeight="1">
      <c r="A9" s="129">
        <v>41024</v>
      </c>
      <c r="B9" s="130" t="s">
        <v>566</v>
      </c>
      <c r="C9" s="131" t="s">
        <v>487</v>
      </c>
      <c r="D9" s="130"/>
      <c r="E9" s="130" t="s">
        <v>1140</v>
      </c>
      <c r="F9" s="130" t="s">
        <v>140</v>
      </c>
      <c r="G9" s="130" t="s">
        <v>170</v>
      </c>
      <c r="H9" s="130">
        <v>1</v>
      </c>
      <c r="I9" s="130" t="s">
        <v>1580</v>
      </c>
      <c r="J9" s="130" t="s">
        <v>609</v>
      </c>
      <c r="K9" s="132"/>
      <c r="L9" s="132"/>
      <c r="M9" s="132"/>
      <c r="N9" s="132"/>
      <c r="O9" s="132"/>
      <c r="P9" s="132"/>
      <c r="Q9" s="132" t="s">
        <v>279</v>
      </c>
      <c r="R9" s="130"/>
      <c r="S9" s="130" t="s">
        <v>285</v>
      </c>
      <c r="T9" s="130" t="s">
        <v>869</v>
      </c>
      <c r="U9" s="173"/>
      <c r="V9" s="130">
        <v>10</v>
      </c>
      <c r="W9" s="136" t="s">
        <v>1084</v>
      </c>
      <c r="X9" s="130"/>
      <c r="Y9" s="180"/>
      <c r="Z9" s="137">
        <v>35400</v>
      </c>
      <c r="AA9" s="137">
        <v>36495</v>
      </c>
      <c r="AB9" s="130"/>
      <c r="AC9" s="130"/>
      <c r="AD9" s="130"/>
      <c r="AE9" s="130" t="s">
        <v>1141</v>
      </c>
      <c r="AF9" s="130"/>
      <c r="AG9" s="161" t="s">
        <v>870</v>
      </c>
      <c r="AH9" s="130" t="s">
        <v>1247</v>
      </c>
      <c r="AI9" s="130"/>
      <c r="AJ9" s="130"/>
      <c r="AK9" s="58"/>
      <c r="AL9" s="58"/>
    </row>
    <row r="10" spans="1:38" s="139" customFormat="1" ht="60" customHeight="1">
      <c r="A10" s="129">
        <v>40722</v>
      </c>
      <c r="B10" s="130" t="s">
        <v>566</v>
      </c>
      <c r="C10" s="131" t="s">
        <v>986</v>
      </c>
      <c r="D10" s="130" t="s">
        <v>372</v>
      </c>
      <c r="E10" s="130" t="s">
        <v>987</v>
      </c>
      <c r="F10" s="130" t="s">
        <v>988</v>
      </c>
      <c r="G10" s="130" t="s">
        <v>170</v>
      </c>
      <c r="H10" s="130">
        <v>1</v>
      </c>
      <c r="I10" s="130" t="s">
        <v>1581</v>
      </c>
      <c r="J10" s="130" t="s">
        <v>609</v>
      </c>
      <c r="K10" s="132">
        <v>207</v>
      </c>
      <c r="L10" s="132"/>
      <c r="M10" s="132">
        <v>700</v>
      </c>
      <c r="N10" s="132">
        <v>43800</v>
      </c>
      <c r="O10" s="132" t="s">
        <v>762</v>
      </c>
      <c r="P10" s="132"/>
      <c r="Q10" s="132" t="s">
        <v>279</v>
      </c>
      <c r="R10" s="133">
        <v>1400</v>
      </c>
      <c r="S10" s="130" t="s">
        <v>1125</v>
      </c>
      <c r="T10" s="130" t="s">
        <v>330</v>
      </c>
      <c r="U10" s="130" t="s">
        <v>33</v>
      </c>
      <c r="V10" s="130">
        <v>14</v>
      </c>
      <c r="W10" s="130" t="s">
        <v>1083</v>
      </c>
      <c r="X10" s="130"/>
      <c r="Y10" s="130"/>
      <c r="Z10" s="130">
        <v>1996</v>
      </c>
      <c r="AA10" s="130">
        <v>2011</v>
      </c>
      <c r="AB10" s="130">
        <v>2011</v>
      </c>
      <c r="AC10" s="130"/>
      <c r="AD10" s="130"/>
      <c r="AE10" s="130" t="s">
        <v>157</v>
      </c>
      <c r="AF10" s="130" t="s">
        <v>603</v>
      </c>
      <c r="AG10" s="145"/>
      <c r="AH10" s="130" t="s">
        <v>162</v>
      </c>
      <c r="AI10" s="130" t="s">
        <v>224</v>
      </c>
      <c r="AJ10" s="130" t="s">
        <v>223</v>
      </c>
      <c r="AK10" s="58"/>
      <c r="AL10" s="58"/>
    </row>
    <row r="11" spans="1:38" s="64" customFormat="1" ht="60" customHeight="1">
      <c r="A11" s="69">
        <v>41444</v>
      </c>
      <c r="B11" s="57" t="s">
        <v>256</v>
      </c>
      <c r="C11" s="70" t="s">
        <v>320</v>
      </c>
      <c r="D11" s="57"/>
      <c r="E11" s="57" t="s">
        <v>1543</v>
      </c>
      <c r="F11" s="57"/>
      <c r="G11" s="57" t="s">
        <v>170</v>
      </c>
      <c r="H11" s="57">
        <v>1</v>
      </c>
      <c r="I11" s="57">
        <v>7</v>
      </c>
      <c r="J11" s="57" t="s">
        <v>610</v>
      </c>
      <c r="K11" s="77"/>
      <c r="L11" s="77"/>
      <c r="M11" s="77"/>
      <c r="N11" s="77"/>
      <c r="O11" s="77" t="s">
        <v>762</v>
      </c>
      <c r="P11" s="77" t="s">
        <v>1293</v>
      </c>
      <c r="Q11" s="77" t="s">
        <v>279</v>
      </c>
      <c r="R11" s="85"/>
      <c r="S11" s="57"/>
      <c r="T11" s="57"/>
      <c r="U11" s="57" t="s">
        <v>147</v>
      </c>
      <c r="V11" s="57">
        <v>11</v>
      </c>
      <c r="W11" s="57"/>
      <c r="X11" s="57"/>
      <c r="Y11" s="57"/>
      <c r="Z11" s="57">
        <v>1995</v>
      </c>
      <c r="AA11" s="57">
        <v>1999</v>
      </c>
      <c r="AB11" s="57"/>
      <c r="AC11" s="57"/>
      <c r="AD11" s="57"/>
      <c r="AE11" s="57"/>
      <c r="AF11" s="57"/>
      <c r="AG11" s="188" t="s">
        <v>1544</v>
      </c>
      <c r="AH11" s="57"/>
      <c r="AI11" s="57" t="s">
        <v>224</v>
      </c>
      <c r="AJ11" s="57"/>
      <c r="AK11" s="139"/>
      <c r="AL11" s="139"/>
    </row>
    <row r="12" spans="1:38" s="58" customFormat="1" ht="96" customHeight="1">
      <c r="A12" s="69">
        <v>40827</v>
      </c>
      <c r="B12" s="57" t="s">
        <v>256</v>
      </c>
      <c r="C12" s="70" t="s">
        <v>320</v>
      </c>
      <c r="D12" s="57"/>
      <c r="E12" s="57" t="s">
        <v>1551</v>
      </c>
      <c r="F12" s="57" t="s">
        <v>311</v>
      </c>
      <c r="G12" s="57" t="s">
        <v>170</v>
      </c>
      <c r="H12" s="57">
        <v>1</v>
      </c>
      <c r="I12" s="57" t="s">
        <v>1552</v>
      </c>
      <c r="J12" s="57" t="s">
        <v>608</v>
      </c>
      <c r="K12" s="77"/>
      <c r="L12" s="77"/>
      <c r="M12" s="77"/>
      <c r="N12" s="77"/>
      <c r="O12" s="77" t="s">
        <v>777</v>
      </c>
      <c r="P12" s="77"/>
      <c r="Q12" s="77" t="s">
        <v>279</v>
      </c>
      <c r="R12" s="105">
        <v>98</v>
      </c>
      <c r="S12" s="57" t="s">
        <v>1553</v>
      </c>
      <c r="T12" s="57"/>
      <c r="U12" s="57" t="s">
        <v>156</v>
      </c>
      <c r="V12" s="57"/>
      <c r="W12" s="57" t="s">
        <v>1554</v>
      </c>
      <c r="X12" s="57" t="s">
        <v>1555</v>
      </c>
      <c r="Y12" s="57"/>
      <c r="Z12" s="79">
        <v>35462</v>
      </c>
      <c r="AA12" s="57">
        <v>2000</v>
      </c>
      <c r="AB12" s="57"/>
      <c r="AC12" s="57" t="s">
        <v>1556</v>
      </c>
      <c r="AD12" s="57"/>
      <c r="AE12" s="57"/>
      <c r="AF12" s="57"/>
      <c r="AG12" s="57"/>
      <c r="AH12" s="57"/>
      <c r="AI12" s="57"/>
      <c r="AJ12" s="57"/>
      <c r="AK12" s="139"/>
      <c r="AL12" s="139"/>
    </row>
    <row r="13" spans="1:38" s="58" customFormat="1" ht="44.25" customHeight="1">
      <c r="A13" s="69">
        <v>41375</v>
      </c>
      <c r="B13" s="57" t="s">
        <v>256</v>
      </c>
      <c r="C13" s="70" t="s">
        <v>320</v>
      </c>
      <c r="D13" s="57"/>
      <c r="E13" s="57" t="s">
        <v>1040</v>
      </c>
      <c r="F13" s="57" t="s">
        <v>311</v>
      </c>
      <c r="G13" s="57" t="s">
        <v>170</v>
      </c>
      <c r="H13" s="57">
        <v>1</v>
      </c>
      <c r="I13" s="57" t="s">
        <v>1552</v>
      </c>
      <c r="J13" s="57" t="s">
        <v>608</v>
      </c>
      <c r="K13" s="77"/>
      <c r="L13" s="77"/>
      <c r="M13" s="77"/>
      <c r="N13" s="77"/>
      <c r="O13" s="77" t="s">
        <v>777</v>
      </c>
      <c r="P13" s="77"/>
      <c r="Q13" s="77" t="s">
        <v>279</v>
      </c>
      <c r="R13" s="105">
        <v>98</v>
      </c>
      <c r="S13" s="57" t="s">
        <v>1553</v>
      </c>
      <c r="T13" s="57" t="s">
        <v>1582</v>
      </c>
      <c r="U13" s="57" t="s">
        <v>156</v>
      </c>
      <c r="V13" s="57"/>
      <c r="W13" s="57" t="s">
        <v>1554</v>
      </c>
      <c r="X13" s="57" t="s">
        <v>1555</v>
      </c>
      <c r="Y13" s="57"/>
      <c r="Z13" s="79">
        <v>35462</v>
      </c>
      <c r="AA13" s="57">
        <v>2000</v>
      </c>
      <c r="AB13" s="57"/>
      <c r="AC13" s="57" t="s">
        <v>1556</v>
      </c>
      <c r="AD13" s="57"/>
      <c r="AE13" s="57"/>
      <c r="AF13" s="57"/>
      <c r="AG13" s="123"/>
      <c r="AH13" s="57"/>
      <c r="AI13" s="57"/>
      <c r="AJ13" s="57"/>
      <c r="AK13" s="139"/>
      <c r="AL13" s="139"/>
    </row>
    <row r="14" spans="1:36" s="58" customFormat="1" ht="44.25" customHeight="1">
      <c r="A14" s="69">
        <v>41283</v>
      </c>
      <c r="B14" s="57" t="s">
        <v>442</v>
      </c>
      <c r="C14" s="70" t="s">
        <v>378</v>
      </c>
      <c r="D14" s="57" t="s">
        <v>375</v>
      </c>
      <c r="E14" s="57" t="s">
        <v>1288</v>
      </c>
      <c r="F14" s="57" t="s">
        <v>1345</v>
      </c>
      <c r="G14" s="57" t="s">
        <v>170</v>
      </c>
      <c r="H14" s="57">
        <v>1</v>
      </c>
      <c r="I14" s="57" t="s">
        <v>1583</v>
      </c>
      <c r="J14" s="57" t="s">
        <v>609</v>
      </c>
      <c r="K14" s="56">
        <v>116</v>
      </c>
      <c r="L14" s="56"/>
      <c r="M14" s="56"/>
      <c r="N14" s="56">
        <v>27.05</v>
      </c>
      <c r="O14" s="56" t="s">
        <v>762</v>
      </c>
      <c r="P14" s="56"/>
      <c r="Q14" s="56" t="s">
        <v>830</v>
      </c>
      <c r="R14" s="85">
        <v>1294</v>
      </c>
      <c r="S14" s="57"/>
      <c r="T14" s="57"/>
      <c r="U14" s="57" t="s">
        <v>1289</v>
      </c>
      <c r="V14" s="57"/>
      <c r="W14" s="57"/>
      <c r="X14" s="57"/>
      <c r="Y14" s="57"/>
      <c r="Z14" s="57">
        <v>1992</v>
      </c>
      <c r="AA14" s="57"/>
      <c r="AB14" s="57"/>
      <c r="AC14" s="57" t="s">
        <v>1584</v>
      </c>
      <c r="AD14" s="57"/>
      <c r="AE14" s="57"/>
      <c r="AF14" s="57"/>
      <c r="AG14" s="123"/>
      <c r="AH14" s="57"/>
      <c r="AI14" s="57"/>
      <c r="AJ14" s="57"/>
    </row>
    <row r="15" spans="1:38" s="136" customFormat="1" ht="60" customHeight="1">
      <c r="A15" s="69">
        <v>40760</v>
      </c>
      <c r="B15" s="57" t="s">
        <v>566</v>
      </c>
      <c r="C15" s="70" t="s">
        <v>650</v>
      </c>
      <c r="D15" s="57"/>
      <c r="E15" s="57" t="s">
        <v>1557</v>
      </c>
      <c r="F15" s="57" t="s">
        <v>1558</v>
      </c>
      <c r="G15" s="57" t="s">
        <v>197</v>
      </c>
      <c r="H15" s="57">
        <v>1</v>
      </c>
      <c r="I15" s="57"/>
      <c r="J15" s="57"/>
      <c r="K15" s="77"/>
      <c r="L15" s="77"/>
      <c r="M15" s="77"/>
      <c r="N15" s="77"/>
      <c r="O15" s="77"/>
      <c r="P15" s="77"/>
      <c r="Q15" s="77" t="s">
        <v>279</v>
      </c>
      <c r="R15" s="57"/>
      <c r="S15" s="57"/>
      <c r="T15" s="57"/>
      <c r="U15" s="57"/>
      <c r="V15" s="57"/>
      <c r="W15" s="57" t="s">
        <v>1559</v>
      </c>
      <c r="X15" s="57"/>
      <c r="Y15" s="57"/>
      <c r="Z15" s="57"/>
      <c r="AA15" s="57">
        <v>1987</v>
      </c>
      <c r="AB15" s="57"/>
      <c r="AC15" s="57"/>
      <c r="AD15" s="57"/>
      <c r="AE15" s="57"/>
      <c r="AF15" s="57"/>
      <c r="AG15" s="57"/>
      <c r="AH15" s="57"/>
      <c r="AI15" s="57"/>
      <c r="AJ15" s="57"/>
      <c r="AK15" s="64"/>
      <c r="AL15" s="64"/>
    </row>
    <row r="16" spans="1:36" s="58" customFormat="1" ht="84" customHeight="1">
      <c r="A16" s="69">
        <v>40780</v>
      </c>
      <c r="B16" s="57" t="s">
        <v>394</v>
      </c>
      <c r="C16" s="70" t="s">
        <v>984</v>
      </c>
      <c r="D16" s="57"/>
      <c r="E16" s="57" t="s">
        <v>989</v>
      </c>
      <c r="F16" s="57" t="s">
        <v>990</v>
      </c>
      <c r="G16" s="57" t="s">
        <v>170</v>
      </c>
      <c r="H16" s="57">
        <v>1</v>
      </c>
      <c r="I16" s="57" t="s">
        <v>1560</v>
      </c>
      <c r="J16" s="57" t="s">
        <v>609</v>
      </c>
      <c r="K16" s="77"/>
      <c r="L16" s="77"/>
      <c r="M16" s="77"/>
      <c r="N16" s="77"/>
      <c r="O16" s="77" t="s">
        <v>777</v>
      </c>
      <c r="P16" s="77"/>
      <c r="Q16" s="77" t="s">
        <v>279</v>
      </c>
      <c r="R16" s="85">
        <v>430</v>
      </c>
      <c r="S16" s="57" t="s">
        <v>660</v>
      </c>
      <c r="T16" s="57"/>
      <c r="U16" s="57"/>
      <c r="V16" s="57"/>
      <c r="W16" s="57" t="s">
        <v>429</v>
      </c>
      <c r="X16" s="57" t="s">
        <v>430</v>
      </c>
      <c r="Y16" s="57"/>
      <c r="AA16" s="57">
        <v>1993</v>
      </c>
      <c r="AB16" s="57"/>
      <c r="AC16" s="57"/>
      <c r="AD16" s="57"/>
      <c r="AE16" s="57"/>
      <c r="AF16" s="57"/>
      <c r="AG16" s="57"/>
      <c r="AH16" s="57" t="s">
        <v>364</v>
      </c>
      <c r="AI16" s="72" t="s">
        <v>673</v>
      </c>
      <c r="AJ16" s="57"/>
    </row>
    <row r="17" spans="1:36" s="58" customFormat="1" ht="192" customHeight="1">
      <c r="A17" s="69">
        <v>40763</v>
      </c>
      <c r="B17" s="57" t="s">
        <v>566</v>
      </c>
      <c r="C17" s="70" t="s">
        <v>707</v>
      </c>
      <c r="D17" s="57" t="s">
        <v>424</v>
      </c>
      <c r="E17" s="57" t="s">
        <v>422</v>
      </c>
      <c r="F17" s="57" t="s">
        <v>423</v>
      </c>
      <c r="G17" s="57" t="s">
        <v>168</v>
      </c>
      <c r="H17" s="57">
        <v>1</v>
      </c>
      <c r="I17" s="57"/>
      <c r="J17" s="57"/>
      <c r="K17" s="77">
        <v>93</v>
      </c>
      <c r="L17" s="77"/>
      <c r="M17" s="77"/>
      <c r="N17" s="77">
        <v>5.47</v>
      </c>
      <c r="O17" s="77" t="s">
        <v>762</v>
      </c>
      <c r="P17" s="77"/>
      <c r="Q17" s="77" t="s">
        <v>279</v>
      </c>
      <c r="R17" s="85">
        <v>54</v>
      </c>
      <c r="S17" s="57"/>
      <c r="T17" s="57" t="s">
        <v>322</v>
      </c>
      <c r="U17" s="57" t="s">
        <v>147</v>
      </c>
      <c r="V17" s="57"/>
      <c r="W17" s="57"/>
      <c r="X17" s="57"/>
      <c r="Y17" s="57"/>
      <c r="Z17" s="57">
        <v>1999</v>
      </c>
      <c r="AA17" s="57">
        <v>2004</v>
      </c>
      <c r="AB17" s="57"/>
      <c r="AC17" s="57"/>
      <c r="AD17" s="57"/>
      <c r="AE17" s="57"/>
      <c r="AF17" s="57"/>
      <c r="AG17" s="123"/>
      <c r="AH17" s="189" t="s">
        <v>49</v>
      </c>
      <c r="AI17" s="57"/>
      <c r="AJ17" s="57"/>
    </row>
    <row r="18" spans="1:36" s="58" customFormat="1" ht="168" customHeight="1">
      <c r="A18" s="69">
        <v>40745</v>
      </c>
      <c r="B18" s="57" t="s">
        <v>432</v>
      </c>
      <c r="C18" s="70" t="s">
        <v>993</v>
      </c>
      <c r="D18" s="57"/>
      <c r="E18" s="57" t="s">
        <v>1561</v>
      </c>
      <c r="F18" s="57" t="s">
        <v>1562</v>
      </c>
      <c r="G18" s="57" t="s">
        <v>170</v>
      </c>
      <c r="H18" s="57">
        <v>1</v>
      </c>
      <c r="I18" s="57" t="s">
        <v>1563</v>
      </c>
      <c r="J18" s="57" t="s">
        <v>608</v>
      </c>
      <c r="K18" s="77"/>
      <c r="L18" s="77"/>
      <c r="M18" s="77"/>
      <c r="N18" s="77"/>
      <c r="O18" s="77" t="s">
        <v>777</v>
      </c>
      <c r="P18" s="77"/>
      <c r="Q18" s="77" t="s">
        <v>279</v>
      </c>
      <c r="R18" s="57"/>
      <c r="S18" s="57"/>
      <c r="T18" s="57"/>
      <c r="U18" s="57"/>
      <c r="V18" s="57"/>
      <c r="W18" s="57" t="s">
        <v>770</v>
      </c>
      <c r="X18" s="57"/>
      <c r="Y18" s="57"/>
      <c r="Z18" s="57"/>
      <c r="AA18" s="57">
        <v>1993</v>
      </c>
      <c r="AB18" s="57"/>
      <c r="AC18" s="57"/>
      <c r="AD18" s="57"/>
      <c r="AE18" s="57"/>
      <c r="AF18" s="57"/>
      <c r="AG18" s="57"/>
      <c r="AH18" s="57" t="s">
        <v>1161</v>
      </c>
      <c r="AI18" s="57"/>
      <c r="AJ18" s="57"/>
    </row>
    <row r="19" spans="1:36" s="58" customFormat="1" ht="61.5">
      <c r="A19" s="69">
        <v>40746</v>
      </c>
      <c r="B19" s="57" t="s">
        <v>432</v>
      </c>
      <c r="C19" s="70" t="s">
        <v>993</v>
      </c>
      <c r="D19" s="57"/>
      <c r="E19" s="57" t="s">
        <v>994</v>
      </c>
      <c r="F19" s="57" t="s">
        <v>1564</v>
      </c>
      <c r="G19" s="57" t="s">
        <v>170</v>
      </c>
      <c r="H19" s="57">
        <v>1</v>
      </c>
      <c r="I19" s="57" t="s">
        <v>1565</v>
      </c>
      <c r="J19" s="57" t="s">
        <v>609</v>
      </c>
      <c r="K19" s="77"/>
      <c r="L19" s="77"/>
      <c r="M19" s="77"/>
      <c r="N19" s="77"/>
      <c r="O19" s="77"/>
      <c r="P19" s="77"/>
      <c r="Q19" s="77" t="s">
        <v>279</v>
      </c>
      <c r="R19" s="57"/>
      <c r="S19" s="57"/>
      <c r="T19" s="57"/>
      <c r="U19" s="57"/>
      <c r="V19" s="57"/>
      <c r="W19" s="57" t="s">
        <v>770</v>
      </c>
      <c r="X19" s="57"/>
      <c r="Y19" s="57"/>
      <c r="Z19" s="57"/>
      <c r="AA19" s="57">
        <v>1993</v>
      </c>
      <c r="AB19" s="57"/>
      <c r="AC19" s="57"/>
      <c r="AD19" s="57"/>
      <c r="AE19" s="57"/>
      <c r="AF19" s="57"/>
      <c r="AG19" s="57"/>
      <c r="AH19" s="57" t="s">
        <v>1161</v>
      </c>
      <c r="AI19" s="57"/>
      <c r="AJ19" s="57"/>
    </row>
    <row r="20" spans="1:36" s="58" customFormat="1" ht="60" customHeight="1">
      <c r="A20" s="129">
        <v>41023</v>
      </c>
      <c r="B20" s="138" t="s">
        <v>442</v>
      </c>
      <c r="C20" s="131" t="s">
        <v>761</v>
      </c>
      <c r="D20" s="130" t="s">
        <v>61</v>
      </c>
      <c r="E20" s="130" t="s">
        <v>957</v>
      </c>
      <c r="F20" s="130" t="s">
        <v>102</v>
      </c>
      <c r="G20" s="130" t="s">
        <v>124</v>
      </c>
      <c r="H20" s="130">
        <v>1</v>
      </c>
      <c r="I20" s="130" t="s">
        <v>1585</v>
      </c>
      <c r="J20" s="130" t="s">
        <v>609</v>
      </c>
      <c r="K20" s="138">
        <v>62</v>
      </c>
      <c r="L20" s="138"/>
      <c r="M20" s="138"/>
      <c r="N20" s="138">
        <v>5.7</v>
      </c>
      <c r="O20" s="138" t="s">
        <v>762</v>
      </c>
      <c r="P20" s="138"/>
      <c r="Q20" s="138" t="s">
        <v>833</v>
      </c>
      <c r="R20" s="133">
        <v>240</v>
      </c>
      <c r="S20" s="130" t="s">
        <v>1586</v>
      </c>
      <c r="T20" s="130" t="s">
        <v>123</v>
      </c>
      <c r="U20" s="130" t="s">
        <v>33</v>
      </c>
      <c r="V20" s="130"/>
      <c r="W20" s="130" t="s">
        <v>462</v>
      </c>
      <c r="X20" s="130"/>
      <c r="Y20" s="130"/>
      <c r="Z20" s="130" t="s">
        <v>62</v>
      </c>
      <c r="AA20" s="130" t="s">
        <v>1587</v>
      </c>
      <c r="AB20" s="130">
        <v>2013</v>
      </c>
      <c r="AC20" s="130" t="s">
        <v>343</v>
      </c>
      <c r="AD20" s="130" t="s">
        <v>463</v>
      </c>
      <c r="AE20" s="130"/>
      <c r="AF20" s="130"/>
      <c r="AG20" s="145"/>
      <c r="AH20" s="138" t="s">
        <v>40</v>
      </c>
      <c r="AI20" s="130" t="s">
        <v>1009</v>
      </c>
      <c r="AJ20" s="138"/>
    </row>
  </sheetData>
  <sheetProtection/>
  <autoFilter ref="A3:AL3">
    <sortState ref="A4:AL20">
      <sortCondition sortBy="value" ref="C4:C20"/>
    </sortState>
  </autoFilter>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5">
    <pageSetUpPr fitToPage="1"/>
  </sheetPr>
  <dimension ref="A1:J42"/>
  <sheetViews>
    <sheetView zoomScalePageLayoutView="0" workbookViewId="0" topLeftCell="A1">
      <selection activeCell="G2" sqref="G2"/>
    </sheetView>
  </sheetViews>
  <sheetFormatPr defaultColWidth="10.875" defaultRowHeight="13.5"/>
  <cols>
    <col min="1" max="1" width="16.625" style="59" bestFit="1" customWidth="1"/>
    <col min="2" max="2" width="8.625" style="59" bestFit="1" customWidth="1"/>
    <col min="3" max="9" width="10.875" style="59" customWidth="1"/>
    <col min="10" max="10" width="21.875" style="59" bestFit="1" customWidth="1"/>
    <col min="11" max="16384" width="10.875" style="59" customWidth="1"/>
  </cols>
  <sheetData>
    <row r="1" spans="1:5" ht="28.5" thickBot="1">
      <c r="A1" s="142" t="s">
        <v>216</v>
      </c>
      <c r="B1" s="141">
        <f>SUM('Dam lists'!H4:H337)+B2</f>
        <v>381</v>
      </c>
      <c r="D1" s="164" t="s">
        <v>1372</v>
      </c>
      <c r="E1" s="90">
        <v>74</v>
      </c>
    </row>
    <row r="2" spans="1:2" ht="27.75">
      <c r="A2" s="190" t="s">
        <v>1588</v>
      </c>
      <c r="B2" s="141">
        <f>SUM('Dams before 2000'!H:H)</f>
        <v>17</v>
      </c>
    </row>
    <row r="3" spans="1:5" ht="25.5" customHeight="1">
      <c r="A3" s="190" t="s">
        <v>1589</v>
      </c>
      <c r="B3" s="141">
        <f>SUM('Dam lists'!H4:H337)</f>
        <v>364</v>
      </c>
      <c r="E3" s="59">
        <f>COUNTA('Dam lists'!$C$4:$C$947)+B2</f>
        <v>341</v>
      </c>
    </row>
    <row r="4" spans="1:2" ht="25.5" customHeight="1">
      <c r="A4" s="191"/>
      <c r="B4" s="143"/>
    </row>
    <row r="5" spans="1:10" ht="25.5" customHeight="1">
      <c r="A5" s="192"/>
      <c r="B5" s="193"/>
      <c r="C5" s="193"/>
      <c r="D5" s="193" t="s">
        <v>1590</v>
      </c>
      <c r="E5" s="193"/>
      <c r="F5" s="193"/>
      <c r="G5" s="193"/>
      <c r="H5" s="193"/>
      <c r="I5" s="193"/>
      <c r="J5" s="194"/>
    </row>
    <row r="6" spans="1:10" ht="13.5" thickBot="1">
      <c r="A6" s="195"/>
      <c r="B6" s="143"/>
      <c r="C6" s="143"/>
      <c r="D6" s="143"/>
      <c r="E6" s="143"/>
      <c r="F6" s="143"/>
      <c r="G6" s="143"/>
      <c r="H6" s="143"/>
      <c r="I6" s="143"/>
      <c r="J6" s="196"/>
    </row>
    <row r="7" spans="1:10" ht="13.5">
      <c r="A7" s="197" t="s">
        <v>1696</v>
      </c>
      <c r="B7" s="93"/>
      <c r="C7" s="143"/>
      <c r="D7" s="143"/>
      <c r="E7" s="143"/>
      <c r="F7" s="143"/>
      <c r="G7" s="143"/>
      <c r="H7" s="143"/>
      <c r="I7" s="143"/>
      <c r="J7" s="196"/>
    </row>
    <row r="8" spans="1:10" ht="13.5">
      <c r="A8" s="141" t="s">
        <v>197</v>
      </c>
      <c r="B8" s="91">
        <f>COUNTIF('Dam lists'!$G$4:$G$917,"*Irrigation*")</f>
        <v>23</v>
      </c>
      <c r="C8" s="143"/>
      <c r="D8" s="143"/>
      <c r="E8" s="143"/>
      <c r="F8" s="143"/>
      <c r="G8" s="143"/>
      <c r="H8" s="143"/>
      <c r="I8" s="143"/>
      <c r="J8" s="196"/>
    </row>
    <row r="9" spans="1:10" ht="13.5">
      <c r="A9" s="141" t="s">
        <v>209</v>
      </c>
      <c r="B9" s="91">
        <f>COUNTIF('Dam lists'!$G$4:$G$917,"*Water Supply*")</f>
        <v>17</v>
      </c>
      <c r="C9" s="143"/>
      <c r="D9" s="143"/>
      <c r="E9" s="143"/>
      <c r="F9" s="143"/>
      <c r="G9" s="143"/>
      <c r="H9" s="143"/>
      <c r="I9" s="143"/>
      <c r="J9" s="196"/>
    </row>
    <row r="10" spans="1:10" ht="13.5">
      <c r="A10" s="141" t="s">
        <v>210</v>
      </c>
      <c r="B10" s="91">
        <f>COUNTIF('Dam lists'!$G$4:$G$917,"*Flood Control*")</f>
        <v>2</v>
      </c>
      <c r="C10" s="143"/>
      <c r="D10" s="143"/>
      <c r="E10" s="143"/>
      <c r="F10" s="143"/>
      <c r="G10" s="143"/>
      <c r="H10" s="143"/>
      <c r="I10" s="143"/>
      <c r="J10" s="196"/>
    </row>
    <row r="11" spans="1:10" ht="13.5">
      <c r="A11" s="141" t="s">
        <v>170</v>
      </c>
      <c r="B11" s="91">
        <f>COUNTIF('Dam lists'!$G$4:$G$917,"*Hydropower*")</f>
        <v>273</v>
      </c>
      <c r="C11" s="143"/>
      <c r="D11" s="143"/>
      <c r="E11" s="143"/>
      <c r="F11" s="143"/>
      <c r="G11" s="143"/>
      <c r="H11" s="143"/>
      <c r="I11" s="143"/>
      <c r="J11" s="196"/>
    </row>
    <row r="12" spans="1:10" ht="13.5" thickBot="1">
      <c r="A12" s="198" t="s">
        <v>211</v>
      </c>
      <c r="B12" s="92">
        <f>COUNTBLANK('Dam lists'!$G$4:$G$917)-COUNTBLANK('Dam lists'!$C$4:$C$917)</f>
        <v>20</v>
      </c>
      <c r="C12" s="143"/>
      <c r="D12" s="143"/>
      <c r="E12" s="143"/>
      <c r="F12" s="143"/>
      <c r="G12" s="143"/>
      <c r="H12" s="143"/>
      <c r="I12" s="143"/>
      <c r="J12" s="196"/>
    </row>
    <row r="13" spans="1:10" ht="13.5">
      <c r="A13" s="195"/>
      <c r="B13" s="143"/>
      <c r="C13" s="143"/>
      <c r="D13" s="143"/>
      <c r="E13" s="143"/>
      <c r="F13" s="143"/>
      <c r="G13" s="143"/>
      <c r="H13" s="143"/>
      <c r="I13" s="143"/>
      <c r="J13" s="196"/>
    </row>
    <row r="14" spans="1:10" ht="13.5" thickBot="1">
      <c r="A14" s="195"/>
      <c r="B14" s="143"/>
      <c r="C14" s="143"/>
      <c r="D14" s="143"/>
      <c r="E14" s="143"/>
      <c r="F14" s="143"/>
      <c r="G14" s="143"/>
      <c r="H14" s="143"/>
      <c r="I14" s="143"/>
      <c r="J14" s="196"/>
    </row>
    <row r="15" spans="1:10" ht="13.5">
      <c r="A15" s="197" t="s">
        <v>1695</v>
      </c>
      <c r="B15" s="93"/>
      <c r="C15" s="143"/>
      <c r="D15" s="143"/>
      <c r="E15" s="143"/>
      <c r="F15" s="143"/>
      <c r="G15" s="143"/>
      <c r="H15" s="143"/>
      <c r="I15" s="143"/>
      <c r="J15" s="196"/>
    </row>
    <row r="16" spans="1:10" ht="13.5">
      <c r="A16" s="141" t="s">
        <v>610</v>
      </c>
      <c r="B16" s="91">
        <f>COUNTIF('Dam lists'!$J$4:$J$917,"Small")</f>
        <v>14</v>
      </c>
      <c r="C16" s="143"/>
      <c r="D16" s="143"/>
      <c r="E16" s="143"/>
      <c r="F16" s="143"/>
      <c r="G16" s="143"/>
      <c r="H16" s="143"/>
      <c r="I16" s="143"/>
      <c r="J16" s="196"/>
    </row>
    <row r="17" spans="1:10" ht="13.5">
      <c r="A17" s="141" t="s">
        <v>608</v>
      </c>
      <c r="B17" s="91">
        <f>COUNTIF('Dam lists'!$J$4:$J$917,"Medium")</f>
        <v>37</v>
      </c>
      <c r="C17" s="143"/>
      <c r="D17" s="143"/>
      <c r="E17" s="143"/>
      <c r="F17" s="143"/>
      <c r="G17" s="143"/>
      <c r="H17" s="143"/>
      <c r="I17" s="143"/>
      <c r="J17" s="196"/>
    </row>
    <row r="18" spans="1:10" ht="13.5">
      <c r="A18" s="141" t="s">
        <v>609</v>
      </c>
      <c r="B18" s="91">
        <f>COUNTIF('Dam lists'!$J$4:$J$917,"Large")</f>
        <v>221</v>
      </c>
      <c r="C18" s="143"/>
      <c r="D18" s="143"/>
      <c r="E18" s="143"/>
      <c r="F18" s="143"/>
      <c r="G18" s="143"/>
      <c r="H18" s="143"/>
      <c r="I18" s="143"/>
      <c r="J18" s="196"/>
    </row>
    <row r="19" spans="1:10" ht="13.5" thickBot="1">
      <c r="A19" s="198" t="s">
        <v>211</v>
      </c>
      <c r="B19" s="92">
        <f>COUNTBLANK('Dam lists'!$J$4:$J$917)-COUNTBLANK('Dam lists'!$C$4:$C$917)</f>
        <v>51</v>
      </c>
      <c r="C19" s="143"/>
      <c r="D19" s="143"/>
      <c r="E19" s="143"/>
      <c r="F19" s="143"/>
      <c r="G19" s="143"/>
      <c r="H19" s="143"/>
      <c r="I19" s="143"/>
      <c r="J19" s="196"/>
    </row>
    <row r="20" spans="1:10" ht="13.5">
      <c r="A20" s="195"/>
      <c r="B20" s="143"/>
      <c r="C20" s="143"/>
      <c r="D20" s="143"/>
      <c r="E20" s="143"/>
      <c r="F20" s="143"/>
      <c r="G20" s="143"/>
      <c r="H20" s="143"/>
      <c r="I20" s="143"/>
      <c r="J20" s="196"/>
    </row>
    <row r="21" spans="1:10" ht="13.5" thickBot="1">
      <c r="A21" s="195"/>
      <c r="B21" s="143"/>
      <c r="C21" s="143"/>
      <c r="D21" s="143"/>
      <c r="E21" s="143"/>
      <c r="F21" s="143"/>
      <c r="G21" s="143"/>
      <c r="H21" s="143"/>
      <c r="I21" s="143"/>
      <c r="J21" s="196"/>
    </row>
    <row r="22" spans="1:10" ht="13.5">
      <c r="A22" s="197" t="s">
        <v>212</v>
      </c>
      <c r="B22" s="93"/>
      <c r="C22" s="143"/>
      <c r="D22" s="143"/>
      <c r="E22" s="142" t="s">
        <v>1692</v>
      </c>
      <c r="F22" s="141"/>
      <c r="G22" s="143"/>
      <c r="H22" s="143"/>
      <c r="I22" s="143"/>
      <c r="J22" s="196"/>
    </row>
    <row r="23" spans="1:10" ht="13.5">
      <c r="A23" s="141" t="s">
        <v>442</v>
      </c>
      <c r="B23" s="91">
        <f>COUNTIF('Dam lists'!$B$4:$B$917,"Africa")+1</f>
        <v>95</v>
      </c>
      <c r="C23" s="199">
        <f>B23/B3</f>
        <v>0.260989010989011</v>
      </c>
      <c r="D23" s="143"/>
      <c r="E23" s="141" t="s">
        <v>567</v>
      </c>
      <c r="F23" s="141">
        <f>COUNTIF('Dam lists'!$C$4:$C$917,"Burma")</f>
        <v>40</v>
      </c>
      <c r="G23" s="199">
        <f>F23/B27</f>
        <v>0.2857142857142857</v>
      </c>
      <c r="H23" s="143"/>
      <c r="I23" s="141">
        <f>F23+F24+F26+F30+F29</f>
        <v>94</v>
      </c>
      <c r="J23" s="141" t="s">
        <v>1693</v>
      </c>
    </row>
    <row r="24" spans="1:10" ht="13.5">
      <c r="A24" s="141" t="s">
        <v>331</v>
      </c>
      <c r="B24" s="91">
        <f>COUNTIF('Dam lists'!$B$4:$B$917,"Asia (Central)")+6</f>
        <v>14</v>
      </c>
      <c r="C24" s="199">
        <f>B24/B3</f>
        <v>0.038461538461538464</v>
      </c>
      <c r="D24" s="143"/>
      <c r="E24" s="141" t="s">
        <v>544</v>
      </c>
      <c r="F24" s="141">
        <f>COUNTIF('Dam lists'!$C$4:$C$917,"Cambodia")</f>
        <v>10</v>
      </c>
      <c r="G24" s="199">
        <f>F24/B27</f>
        <v>0.07142857142857142</v>
      </c>
      <c r="H24" s="143"/>
      <c r="I24" s="143"/>
      <c r="J24" s="196"/>
    </row>
    <row r="25" spans="1:10" ht="13.5">
      <c r="A25" s="141" t="s">
        <v>213</v>
      </c>
      <c r="B25" s="91">
        <f>COUNTIF('Dam lists'!$B$4:$B$917,"Asia (E)")</f>
        <v>1</v>
      </c>
      <c r="C25" s="199">
        <f>B25/B3</f>
        <v>0.0027472527472527475</v>
      </c>
      <c r="D25" s="143"/>
      <c r="E25" s="141" t="s">
        <v>593</v>
      </c>
      <c r="F25" s="141">
        <f>COUNTIF('Dam lists'!$C$4:$C$917,"Indonesia")</f>
        <v>4</v>
      </c>
      <c r="G25" s="199">
        <f>F25/B27</f>
        <v>0.02857142857142857</v>
      </c>
      <c r="H25" s="143"/>
      <c r="I25" s="143"/>
      <c r="J25" s="196"/>
    </row>
    <row r="26" spans="1:10" ht="13.5">
      <c r="A26" s="141" t="s">
        <v>215</v>
      </c>
      <c r="B26" s="91">
        <f>COUNTIF('Dam lists'!$B$4:$B$917,"Asia (S)")</f>
        <v>44</v>
      </c>
      <c r="C26" s="199">
        <f>B26/B3</f>
        <v>0.12087912087912088</v>
      </c>
      <c r="D26" s="143"/>
      <c r="E26" s="141" t="s">
        <v>487</v>
      </c>
      <c r="F26" s="141">
        <f>COUNTIF('Dam lists'!$C$4:$C$917,"Lao PDR")</f>
        <v>33</v>
      </c>
      <c r="G26" s="199">
        <f>F26/B27</f>
        <v>0.2357142857142857</v>
      </c>
      <c r="H26" s="143"/>
      <c r="I26" s="143"/>
      <c r="J26" s="196"/>
    </row>
    <row r="27" spans="1:10" ht="13.5">
      <c r="A27" s="141" t="s">
        <v>214</v>
      </c>
      <c r="B27" s="91">
        <f>COUNTIF('Dam lists'!$B$4:$B$917,"Asia (SE)")+16</f>
        <v>140</v>
      </c>
      <c r="C27" s="199">
        <f>B27/B3</f>
        <v>0.38461538461538464</v>
      </c>
      <c r="D27" s="143"/>
      <c r="E27" s="141" t="s">
        <v>986</v>
      </c>
      <c r="F27" s="141">
        <f>COUNTIF('Dam lists'!$C$4:$C$917,"Malaysia")</f>
        <v>14</v>
      </c>
      <c r="G27" s="199">
        <f>F27/B27</f>
        <v>0.1</v>
      </c>
      <c r="H27" s="143"/>
      <c r="I27" s="143"/>
      <c r="J27" s="196" t="s">
        <v>1694</v>
      </c>
    </row>
    <row r="28" spans="1:10" ht="13.5">
      <c r="A28" s="141" t="s">
        <v>432</v>
      </c>
      <c r="B28" s="91">
        <f>COUNTIF('Dam lists'!$B$4:$B$917,"Europe")+12</f>
        <v>25</v>
      </c>
      <c r="C28" s="199">
        <f>B28/B3</f>
        <v>0.06868131868131869</v>
      </c>
      <c r="D28" s="143"/>
      <c r="E28" s="141" t="s">
        <v>650</v>
      </c>
      <c r="F28" s="141">
        <f>COUNTIF('Dam lists'!$C$4:$C$917,"Philippines")</f>
        <v>3</v>
      </c>
      <c r="G28" s="199">
        <f>F28/B28</f>
        <v>0.12</v>
      </c>
      <c r="H28" s="143"/>
      <c r="I28" s="143"/>
      <c r="J28" s="196"/>
    </row>
    <row r="29" spans="1:10" ht="13.5">
      <c r="A29" s="141" t="s">
        <v>546</v>
      </c>
      <c r="B29" s="91">
        <f>COUNTIF('Dam lists'!$B$4:$B$917,"Latin America")+1</f>
        <v>32</v>
      </c>
      <c r="C29" s="199">
        <f>B29/B3</f>
        <v>0.08791208791208792</v>
      </c>
      <c r="D29" s="143"/>
      <c r="E29" s="141" t="s">
        <v>808</v>
      </c>
      <c r="F29" s="141">
        <f>COUNTIF('Dam lists'!$C$4:$C$917,"Vietnam")</f>
        <v>10</v>
      </c>
      <c r="G29" s="199">
        <f>F29/B27</f>
        <v>0.07142857142857142</v>
      </c>
      <c r="H29" s="143"/>
      <c r="I29" s="143"/>
      <c r="J29" s="196"/>
    </row>
    <row r="30" spans="1:10" ht="13.5">
      <c r="A30" s="141" t="s">
        <v>394</v>
      </c>
      <c r="B30" s="91">
        <f>COUNTIF('Dam lists'!$B$4:$B$917,"Middle East")</f>
        <v>4</v>
      </c>
      <c r="C30" s="199">
        <f>B30/B3</f>
        <v>0.01098901098901099</v>
      </c>
      <c r="D30" s="143"/>
      <c r="E30" s="141" t="s">
        <v>707</v>
      </c>
      <c r="F30" s="141">
        <f>COUNTIF('Dam lists'!$C$4:$C$917,"Brunei")</f>
        <v>1</v>
      </c>
      <c r="G30" s="199">
        <f>F30/B27</f>
        <v>0.007142857142857143</v>
      </c>
      <c r="H30" s="143"/>
      <c r="I30" s="143"/>
      <c r="J30" s="196"/>
    </row>
    <row r="31" spans="1:10" ht="13.5" thickBot="1">
      <c r="A31" s="198" t="s">
        <v>116</v>
      </c>
      <c r="B31" s="92">
        <f>COUNTIF('Dam lists'!$B$4:$B$917,"Pacific")+1</f>
        <v>4</v>
      </c>
      <c r="C31" s="199">
        <f>B31/B3</f>
        <v>0.01098901098901099</v>
      </c>
      <c r="D31" s="143"/>
      <c r="E31" s="141" t="s">
        <v>927</v>
      </c>
      <c r="F31" s="141">
        <f>COUNTIF('Dam lists'!$C$4:$C$917,"Papua New Guinea")</f>
        <v>1</v>
      </c>
      <c r="G31" s="199">
        <f>F31/B27</f>
        <v>0.007142857142857143</v>
      </c>
      <c r="H31" s="143"/>
      <c r="I31" s="143"/>
      <c r="J31" s="196"/>
    </row>
    <row r="32" spans="1:10" ht="13.5">
      <c r="A32" s="195"/>
      <c r="B32" s="143">
        <f>SUM(B23:B31)</f>
        <v>359</v>
      </c>
      <c r="C32" s="199">
        <f>SUM(C23:C31)</f>
        <v>0.9862637362637362</v>
      </c>
      <c r="D32" s="143"/>
      <c r="E32" s="141" t="s">
        <v>433</v>
      </c>
      <c r="F32" s="141">
        <f>COUNTIF('Dam lists'!$C$4:$C$917,"Brunei")</f>
        <v>1</v>
      </c>
      <c r="G32" s="199">
        <f>F32/B27</f>
        <v>0.007142857142857143</v>
      </c>
      <c r="H32" s="143"/>
      <c r="I32" s="143"/>
      <c r="J32" s="196"/>
    </row>
    <row r="33" spans="1:10" ht="13.5">
      <c r="A33" s="195"/>
      <c r="B33" s="143"/>
      <c r="C33" s="143"/>
      <c r="D33" s="143"/>
      <c r="E33" s="143"/>
      <c r="F33" s="143"/>
      <c r="G33" s="143"/>
      <c r="H33" s="143"/>
      <c r="I33" s="143"/>
      <c r="J33" s="196"/>
    </row>
    <row r="34" spans="1:10" ht="13.5">
      <c r="A34" s="142" t="s">
        <v>1697</v>
      </c>
      <c r="B34" s="141"/>
      <c r="C34" s="143"/>
      <c r="D34" s="143"/>
      <c r="E34" s="143"/>
      <c r="F34" s="143"/>
      <c r="G34" s="143"/>
      <c r="H34" s="143"/>
      <c r="I34" s="143"/>
      <c r="J34" s="196"/>
    </row>
    <row r="35" spans="1:10" ht="13.5">
      <c r="A35" s="141" t="s">
        <v>830</v>
      </c>
      <c r="B35" s="141">
        <f>COUNTIF('Dam lists'!$Q$4:$Q$917,"Proposed")</f>
        <v>93</v>
      </c>
      <c r="C35" s="143"/>
      <c r="D35" s="143"/>
      <c r="E35" s="143"/>
      <c r="F35" s="143"/>
      <c r="G35" s="143"/>
      <c r="H35" s="143"/>
      <c r="I35" s="143"/>
      <c r="J35" s="196"/>
    </row>
    <row r="36" spans="1:10" ht="13.5">
      <c r="A36" s="141" t="s">
        <v>833</v>
      </c>
      <c r="B36" s="141">
        <f>COUNTIF('Dam lists'!$Q$4:$Q$917,"Under Construction")</f>
        <v>90</v>
      </c>
      <c r="C36" s="143"/>
      <c r="D36" s="143"/>
      <c r="E36" s="143"/>
      <c r="F36" s="143"/>
      <c r="G36" s="143"/>
      <c r="H36" s="143"/>
      <c r="I36" s="143"/>
      <c r="J36" s="196"/>
    </row>
    <row r="37" spans="1:10" ht="13.5">
      <c r="A37" s="141" t="s">
        <v>279</v>
      </c>
      <c r="B37" s="141">
        <f>COUNTIF('Dam lists'!$Q$4:$Q$917,"Completed")</f>
        <v>117</v>
      </c>
      <c r="C37" s="143"/>
      <c r="D37" s="143"/>
      <c r="E37" s="143"/>
      <c r="F37" s="143"/>
      <c r="G37" s="143"/>
      <c r="H37" s="143"/>
      <c r="I37" s="143"/>
      <c r="J37" s="196"/>
    </row>
    <row r="38" spans="1:10" ht="13.5">
      <c r="A38" s="141" t="s">
        <v>764</v>
      </c>
      <c r="B38" s="141">
        <f>COUNTIF('Dam lists'!$Q$4:$Q$917,"Suspended")</f>
        <v>15</v>
      </c>
      <c r="C38" s="143" t="s">
        <v>777</v>
      </c>
      <c r="D38" s="143"/>
      <c r="E38" s="143"/>
      <c r="F38" s="143"/>
      <c r="G38" s="143"/>
      <c r="H38" s="143"/>
      <c r="I38" s="143"/>
      <c r="J38" s="196"/>
    </row>
    <row r="39" spans="1:10" ht="13.5">
      <c r="A39" s="141" t="s">
        <v>856</v>
      </c>
      <c r="B39" s="141">
        <f>COUNTIF('Dam lists'!$Q$4:$Q$917,"Delayed")</f>
        <v>0</v>
      </c>
      <c r="C39" s="143"/>
      <c r="D39" s="143"/>
      <c r="E39" s="143"/>
      <c r="F39" s="143"/>
      <c r="G39" s="143"/>
      <c r="H39" s="143"/>
      <c r="I39" s="143"/>
      <c r="J39" s="196"/>
    </row>
    <row r="40" spans="1:10" ht="13.5">
      <c r="A40" s="141" t="s">
        <v>928</v>
      </c>
      <c r="B40" s="141">
        <f>COUNTIF('Dam lists'!$Q$4:$Q$917," ")</f>
        <v>0</v>
      </c>
      <c r="C40" s="143"/>
      <c r="D40" s="143"/>
      <c r="E40" s="143"/>
      <c r="F40" s="143"/>
      <c r="G40" s="143"/>
      <c r="H40" s="143"/>
      <c r="I40" s="143"/>
      <c r="J40" s="196"/>
    </row>
    <row r="41" spans="1:10" ht="13.5">
      <c r="A41" s="195"/>
      <c r="B41" s="143" t="s">
        <v>777</v>
      </c>
      <c r="C41" s="143"/>
      <c r="D41" s="143"/>
      <c r="E41" s="143"/>
      <c r="F41" s="143"/>
      <c r="G41" s="143"/>
      <c r="H41" s="143"/>
      <c r="I41" s="143"/>
      <c r="J41" s="196"/>
    </row>
    <row r="42" spans="1:10" ht="13.5">
      <c r="A42" s="200"/>
      <c r="B42" s="201"/>
      <c r="C42" s="201"/>
      <c r="D42" s="201"/>
      <c r="E42" s="201"/>
      <c r="F42" s="201"/>
      <c r="G42" s="201"/>
      <c r="H42" s="201"/>
      <c r="I42" s="201"/>
      <c r="J42" s="202"/>
    </row>
  </sheetData>
  <sheetProtection/>
  <printOptions/>
  <pageMargins left="0.75" right="0.75" top="1" bottom="1" header="0.5" footer="0.5"/>
  <pageSetup fitToHeight="1" fitToWidth="1" orientation="portrait"/>
</worksheet>
</file>

<file path=xl/worksheets/sheet4.xml><?xml version="1.0" encoding="utf-8"?>
<worksheet xmlns="http://schemas.openxmlformats.org/spreadsheetml/2006/main" xmlns:r="http://schemas.openxmlformats.org/officeDocument/2006/relationships">
  <dimension ref="A1:L7"/>
  <sheetViews>
    <sheetView zoomScalePageLayoutView="0" workbookViewId="0" topLeftCell="A1">
      <selection activeCell="C12" sqref="C12"/>
    </sheetView>
  </sheetViews>
  <sheetFormatPr defaultColWidth="10.875" defaultRowHeight="13.5"/>
  <cols>
    <col min="1" max="1" width="12.50390625" style="59" customWidth="1"/>
    <col min="2" max="16384" width="10.875" style="59" customWidth="1"/>
  </cols>
  <sheetData>
    <row r="1" ht="15">
      <c r="A1" s="151" t="s">
        <v>1366</v>
      </c>
    </row>
    <row r="3" spans="1:12" ht="78" customHeight="1">
      <c r="A3" s="307" t="s">
        <v>1367</v>
      </c>
      <c r="B3" s="307"/>
      <c r="C3" s="307"/>
      <c r="D3" s="307"/>
      <c r="E3" s="307"/>
      <c r="F3" s="307"/>
      <c r="G3" s="307"/>
      <c r="H3" s="307"/>
      <c r="I3" s="307"/>
      <c r="J3" s="307"/>
      <c r="K3" s="307"/>
      <c r="L3" s="307"/>
    </row>
    <row r="4" spans="1:12" ht="15" customHeight="1">
      <c r="A4" s="88"/>
      <c r="B4" s="88"/>
      <c r="C4" s="88"/>
      <c r="D4" s="88"/>
      <c r="E4" s="88"/>
      <c r="F4" s="88"/>
      <c r="G4" s="88"/>
      <c r="H4" s="88"/>
      <c r="I4" s="88"/>
      <c r="J4" s="88"/>
      <c r="K4" s="88"/>
      <c r="L4" s="88"/>
    </row>
    <row r="5" ht="15" customHeight="1">
      <c r="A5" s="150" t="s">
        <v>1371</v>
      </c>
    </row>
    <row r="6" spans="1:12" s="84" customFormat="1" ht="51" customHeight="1">
      <c r="A6" s="163" t="s">
        <v>1299</v>
      </c>
      <c r="B6" s="308" t="s">
        <v>1370</v>
      </c>
      <c r="C6" s="308"/>
      <c r="D6" s="308"/>
      <c r="E6" s="308"/>
      <c r="F6" s="308"/>
      <c r="G6" s="308"/>
      <c r="H6" s="308"/>
      <c r="I6" s="308"/>
      <c r="J6" s="308"/>
      <c r="K6" s="308"/>
      <c r="L6" s="308"/>
    </row>
    <row r="7" spans="1:12" s="84" customFormat="1" ht="34.5" customHeight="1">
      <c r="A7" s="163" t="s">
        <v>1369</v>
      </c>
      <c r="B7" s="308" t="s">
        <v>1302</v>
      </c>
      <c r="C7" s="308"/>
      <c r="D7" s="308"/>
      <c r="E7" s="308"/>
      <c r="F7" s="308"/>
      <c r="G7" s="308"/>
      <c r="H7" s="308"/>
      <c r="I7" s="308"/>
      <c r="J7" s="308"/>
      <c r="K7" s="308"/>
      <c r="L7" s="308"/>
    </row>
  </sheetData>
  <sheetProtection/>
  <mergeCells count="3">
    <mergeCell ref="A3:L3"/>
    <mergeCell ref="B6:L6"/>
    <mergeCell ref="B7:L7"/>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codeName="Sheet7"/>
  <dimension ref="A1:B17"/>
  <sheetViews>
    <sheetView zoomScalePageLayoutView="0" workbookViewId="0" topLeftCell="A1">
      <selection activeCell="B14" sqref="B14"/>
    </sheetView>
  </sheetViews>
  <sheetFormatPr defaultColWidth="10.875" defaultRowHeight="13.5"/>
  <cols>
    <col min="1" max="1" width="11.375" style="104" bestFit="1" customWidth="1"/>
    <col min="2" max="2" width="173.625" style="84" bestFit="1" customWidth="1"/>
    <col min="3" max="16384" width="10.875" style="59" customWidth="1"/>
  </cols>
  <sheetData>
    <row r="1" spans="1:2" ht="27">
      <c r="A1" s="104" t="s">
        <v>601</v>
      </c>
      <c r="B1" s="84" t="s">
        <v>208</v>
      </c>
    </row>
    <row r="3" spans="1:2" ht="41.25">
      <c r="A3" s="104" t="s">
        <v>600</v>
      </c>
      <c r="B3" s="84" t="s">
        <v>232</v>
      </c>
    </row>
    <row r="5" spans="1:2" ht="27">
      <c r="A5" s="104" t="s">
        <v>599</v>
      </c>
      <c r="B5" s="84" t="s">
        <v>205</v>
      </c>
    </row>
    <row r="7" spans="1:2" ht="27">
      <c r="A7" s="104" t="s">
        <v>598</v>
      </c>
      <c r="B7" s="84" t="s">
        <v>605</v>
      </c>
    </row>
    <row r="11" spans="1:2" ht="27">
      <c r="A11" s="104" t="s">
        <v>597</v>
      </c>
      <c r="B11" s="84" t="s">
        <v>596</v>
      </c>
    </row>
    <row r="14" spans="1:2" ht="13.5">
      <c r="A14" s="147" t="s">
        <v>1299</v>
      </c>
      <c r="B14" s="148" t="s">
        <v>1300</v>
      </c>
    </row>
    <row r="15" spans="1:2" ht="13.5">
      <c r="A15" s="147"/>
      <c r="B15" s="148" t="s">
        <v>1301</v>
      </c>
    </row>
    <row r="16" spans="1:2" ht="13.5">
      <c r="A16" s="147"/>
      <c r="B16" s="149"/>
    </row>
    <row r="17" spans="1:2" ht="13.5">
      <c r="A17" s="147" t="s">
        <v>617</v>
      </c>
      <c r="B17" s="148" t="s">
        <v>1302</v>
      </c>
    </row>
  </sheetData>
  <sheetProtection/>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codeName="Sheet4"/>
  <dimension ref="A1:AH165"/>
  <sheetViews>
    <sheetView zoomScalePageLayoutView="0" workbookViewId="0" topLeftCell="A16">
      <selection activeCell="O73" sqref="O73"/>
    </sheetView>
  </sheetViews>
  <sheetFormatPr defaultColWidth="10.875" defaultRowHeight="13.5"/>
  <cols>
    <col min="1" max="1" width="8.00390625" style="83" bestFit="1" customWidth="1"/>
    <col min="2" max="2" width="7.625" style="82" bestFit="1" customWidth="1"/>
    <col min="3" max="3" width="8.875" style="82" customWidth="1"/>
    <col min="4" max="4" width="9.00390625" style="82" bestFit="1" customWidth="1"/>
    <col min="5" max="5" width="21.50390625" style="82" customWidth="1"/>
    <col min="6" max="6" width="7.50390625" style="82" bestFit="1" customWidth="1"/>
    <col min="7" max="7" width="13.375" style="82" bestFit="1" customWidth="1"/>
    <col min="8" max="8" width="9.625" style="82" bestFit="1" customWidth="1"/>
    <col min="9" max="9" width="9.125" style="82" bestFit="1" customWidth="1"/>
    <col min="10" max="10" width="13.625" style="82" bestFit="1" customWidth="1"/>
    <col min="11" max="11" width="10.50390625" style="82" bestFit="1" customWidth="1"/>
    <col min="12" max="12" width="9.00390625" style="82" bestFit="1" customWidth="1"/>
    <col min="13" max="13" width="8.875" style="82" bestFit="1" customWidth="1"/>
    <col min="14" max="14" width="9.00390625" style="82" bestFit="1" customWidth="1"/>
    <col min="15" max="15" width="8.375" style="82" bestFit="1" customWidth="1"/>
    <col min="16" max="16" width="6.375" style="82" bestFit="1" customWidth="1"/>
    <col min="17" max="17" width="12.875" style="82" bestFit="1" customWidth="1"/>
    <col min="18" max="18" width="15.875" style="82" customWidth="1"/>
    <col min="19" max="19" width="28.125" style="83" customWidth="1"/>
    <col min="20" max="20" width="7.00390625" style="82" bestFit="1" customWidth="1"/>
    <col min="21" max="21" width="9.50390625" style="82" bestFit="1" customWidth="1"/>
    <col min="22" max="22" width="10.875" style="82" customWidth="1"/>
    <col min="23" max="23" width="8.375" style="82" bestFit="1" customWidth="1"/>
    <col min="24" max="24" width="7.00390625" style="82" bestFit="1" customWidth="1"/>
    <col min="25" max="25" width="6.50390625" style="82" bestFit="1" customWidth="1"/>
    <col min="26" max="26" width="11.875" style="82" bestFit="1" customWidth="1"/>
    <col min="27" max="27" width="9.125" style="82" bestFit="1" customWidth="1"/>
    <col min="28" max="28" width="10.50390625" style="82" bestFit="1" customWidth="1"/>
    <col min="29" max="29" width="9.375" style="82" bestFit="1" customWidth="1"/>
    <col min="30" max="30" width="12.875" style="82" bestFit="1" customWidth="1"/>
    <col min="31" max="31" width="11.875" style="82" bestFit="1" customWidth="1"/>
    <col min="32" max="32" width="5.875" style="82" bestFit="1" customWidth="1"/>
    <col min="33" max="33" width="10.375" style="82" bestFit="1" customWidth="1"/>
    <col min="34" max="34" width="12.50390625" style="82" bestFit="1" customWidth="1"/>
    <col min="35" max="16384" width="10.875" style="82" customWidth="1"/>
  </cols>
  <sheetData>
    <row r="1" spans="1:34" s="62" customFormat="1" ht="36.75">
      <c r="A1" s="51" t="s">
        <v>164</v>
      </c>
      <c r="B1" s="95" t="s">
        <v>743</v>
      </c>
      <c r="C1" s="95" t="s">
        <v>436</v>
      </c>
      <c r="D1" s="95" t="s">
        <v>229</v>
      </c>
      <c r="E1" s="95" t="s">
        <v>437</v>
      </c>
      <c r="F1" s="95" t="s">
        <v>438</v>
      </c>
      <c r="G1" s="96" t="s">
        <v>196</v>
      </c>
      <c r="H1" s="96" t="s">
        <v>611</v>
      </c>
      <c r="I1" s="96" t="s">
        <v>607</v>
      </c>
      <c r="J1" s="96" t="s">
        <v>181</v>
      </c>
      <c r="K1" s="96" t="s">
        <v>238</v>
      </c>
      <c r="L1" s="96" t="s">
        <v>606</v>
      </c>
      <c r="M1" s="96" t="s">
        <v>190</v>
      </c>
      <c r="N1" s="96" t="s">
        <v>191</v>
      </c>
      <c r="O1" s="97" t="s">
        <v>616</v>
      </c>
      <c r="P1" s="97" t="s">
        <v>150</v>
      </c>
      <c r="Q1" s="98" t="s">
        <v>227</v>
      </c>
      <c r="R1" s="99" t="s">
        <v>439</v>
      </c>
      <c r="S1" s="100" t="s">
        <v>440</v>
      </c>
      <c r="T1" s="99" t="s">
        <v>441</v>
      </c>
      <c r="U1" s="99" t="s">
        <v>192</v>
      </c>
      <c r="V1" s="99" t="s">
        <v>793</v>
      </c>
      <c r="W1" s="99" t="s">
        <v>794</v>
      </c>
      <c r="X1" s="99" t="s">
        <v>195</v>
      </c>
      <c r="Y1" s="51" t="s">
        <v>183</v>
      </c>
      <c r="Z1" s="51" t="s">
        <v>184</v>
      </c>
      <c r="AA1" s="51" t="s">
        <v>185</v>
      </c>
      <c r="AB1" s="51" t="s">
        <v>186</v>
      </c>
      <c r="AC1" s="51" t="s">
        <v>248</v>
      </c>
      <c r="AD1" s="101" t="s">
        <v>226</v>
      </c>
      <c r="AE1" s="51" t="s">
        <v>149</v>
      </c>
      <c r="AF1" s="51" t="s">
        <v>304</v>
      </c>
      <c r="AG1" s="102" t="s">
        <v>540</v>
      </c>
      <c r="AH1" s="102" t="s">
        <v>742</v>
      </c>
    </row>
    <row r="2" spans="1:34" ht="13.5">
      <c r="A2" s="80"/>
      <c r="B2" s="81"/>
      <c r="C2" s="81"/>
      <c r="D2" s="81"/>
      <c r="E2" s="81"/>
      <c r="F2" s="81"/>
      <c r="G2" s="81"/>
      <c r="H2" s="81"/>
      <c r="I2" s="81"/>
      <c r="J2" s="81"/>
      <c r="K2" s="81"/>
      <c r="L2" s="81"/>
      <c r="M2" s="81"/>
      <c r="N2" s="81"/>
      <c r="O2" s="81"/>
      <c r="P2" s="81"/>
      <c r="Q2" s="81"/>
      <c r="R2" s="81" t="s">
        <v>777</v>
      </c>
      <c r="S2" s="81" t="s">
        <v>1710</v>
      </c>
      <c r="T2" s="81" t="s">
        <v>1710</v>
      </c>
      <c r="U2" s="81" t="s">
        <v>1710</v>
      </c>
      <c r="V2" s="81" t="s">
        <v>1710</v>
      </c>
      <c r="W2" s="81"/>
      <c r="X2" s="81"/>
      <c r="Y2" s="81"/>
      <c r="Z2" s="81"/>
      <c r="AA2" s="81"/>
      <c r="AB2" s="81"/>
      <c r="AC2" s="81"/>
      <c r="AD2" s="81"/>
      <c r="AE2" s="81"/>
      <c r="AF2" s="81"/>
      <c r="AG2" s="81"/>
      <c r="AH2" s="81"/>
    </row>
    <row r="3" spans="1:34" ht="13.5">
      <c r="A3" s="80"/>
      <c r="B3" s="81"/>
      <c r="C3" s="81"/>
      <c r="D3" s="81"/>
      <c r="E3" s="81"/>
      <c r="F3" s="81"/>
      <c r="G3" s="81"/>
      <c r="H3" s="81"/>
      <c r="I3" s="81"/>
      <c r="J3" s="81"/>
      <c r="K3" s="81"/>
      <c r="L3" s="81"/>
      <c r="M3" s="81"/>
      <c r="N3" s="81"/>
      <c r="O3" s="81"/>
      <c r="P3" s="81"/>
      <c r="Q3" s="81"/>
      <c r="R3" s="81"/>
      <c r="S3" s="80" t="s">
        <v>777</v>
      </c>
      <c r="T3" s="81"/>
      <c r="U3" s="81"/>
      <c r="V3" s="81"/>
      <c r="W3" s="81"/>
      <c r="X3" s="81"/>
      <c r="Y3" s="81"/>
      <c r="Z3" s="81"/>
      <c r="AA3" s="81"/>
      <c r="AB3" s="81"/>
      <c r="AC3" s="81"/>
      <c r="AD3" s="81"/>
      <c r="AE3" s="81"/>
      <c r="AF3" s="81"/>
      <c r="AG3" s="81"/>
      <c r="AH3" s="81"/>
    </row>
    <row r="4" spans="1:34" ht="13.5">
      <c r="A4" s="80"/>
      <c r="B4" s="81"/>
      <c r="C4" s="81"/>
      <c r="D4" s="81"/>
      <c r="E4" s="81"/>
      <c r="F4" s="81"/>
      <c r="G4" s="81"/>
      <c r="H4" s="81"/>
      <c r="I4" s="81"/>
      <c r="J4" s="81"/>
      <c r="K4" s="81"/>
      <c r="L4" s="81"/>
      <c r="M4" s="81"/>
      <c r="N4" s="81"/>
      <c r="O4" s="81"/>
      <c r="P4" s="81"/>
      <c r="Q4" s="81"/>
      <c r="R4" s="81"/>
      <c r="S4" s="80"/>
      <c r="T4" s="81"/>
      <c r="U4" s="81"/>
      <c r="V4" s="81" t="s">
        <v>777</v>
      </c>
      <c r="W4" s="81"/>
      <c r="X4" s="81"/>
      <c r="Y4" s="81"/>
      <c r="Z4" s="81"/>
      <c r="AA4" s="81"/>
      <c r="AB4" s="81"/>
      <c r="AC4" s="81"/>
      <c r="AD4" s="81"/>
      <c r="AE4" s="81"/>
      <c r="AF4" s="81"/>
      <c r="AG4" s="81"/>
      <c r="AH4" s="81"/>
    </row>
    <row r="5" spans="1:34" ht="13.5">
      <c r="A5" s="80"/>
      <c r="B5" s="81"/>
      <c r="C5" s="81"/>
      <c r="D5" s="81"/>
      <c r="E5" s="81"/>
      <c r="F5" s="81"/>
      <c r="G5" s="81"/>
      <c r="H5" s="81"/>
      <c r="I5" s="81"/>
      <c r="J5" s="81"/>
      <c r="K5" s="81"/>
      <c r="L5" s="81"/>
      <c r="M5" s="81"/>
      <c r="N5" s="81"/>
      <c r="O5" s="81"/>
      <c r="P5" s="81"/>
      <c r="Q5" s="81"/>
      <c r="R5" s="81"/>
      <c r="S5" s="80"/>
      <c r="T5" s="81"/>
      <c r="U5" s="81"/>
      <c r="V5" s="81"/>
      <c r="W5" s="81"/>
      <c r="X5" s="81"/>
      <c r="Y5" s="81"/>
      <c r="Z5" s="81"/>
      <c r="AA5" s="81"/>
      <c r="AB5" s="81"/>
      <c r="AC5" s="81"/>
      <c r="AD5" s="81"/>
      <c r="AE5" s="81"/>
      <c r="AF5" s="81"/>
      <c r="AG5" s="81"/>
      <c r="AH5" s="81"/>
    </row>
    <row r="6" spans="1:34" ht="13.5">
      <c r="A6" s="80"/>
      <c r="B6" s="81"/>
      <c r="C6" s="81"/>
      <c r="D6" s="81"/>
      <c r="E6" s="81"/>
      <c r="F6" s="81"/>
      <c r="G6" s="81"/>
      <c r="H6" s="81"/>
      <c r="I6" s="81"/>
      <c r="J6" s="81"/>
      <c r="K6" s="81"/>
      <c r="L6" s="81"/>
      <c r="M6" s="81"/>
      <c r="N6" s="81"/>
      <c r="O6" s="81"/>
      <c r="P6" s="81"/>
      <c r="Q6" s="81"/>
      <c r="R6" s="81"/>
      <c r="S6" s="80"/>
      <c r="T6" s="81"/>
      <c r="U6" s="81"/>
      <c r="V6" s="81"/>
      <c r="W6" s="81"/>
      <c r="X6" s="81"/>
      <c r="Y6" s="81"/>
      <c r="Z6" s="81"/>
      <c r="AA6" s="81"/>
      <c r="AB6" s="81"/>
      <c r="AC6" s="81"/>
      <c r="AD6" s="81"/>
      <c r="AE6" s="81"/>
      <c r="AF6" s="81"/>
      <c r="AG6" s="81"/>
      <c r="AH6" s="81"/>
    </row>
    <row r="7" spans="1:34" ht="13.5">
      <c r="A7" s="80"/>
      <c r="B7" s="81"/>
      <c r="C7" s="81"/>
      <c r="D7" s="81"/>
      <c r="E7" s="81"/>
      <c r="F7" s="81"/>
      <c r="G7" s="81"/>
      <c r="H7" s="81"/>
      <c r="I7" s="81"/>
      <c r="J7" s="81"/>
      <c r="K7" s="81"/>
      <c r="L7" s="81"/>
      <c r="M7" s="81"/>
      <c r="N7" s="81"/>
      <c r="O7" s="81"/>
      <c r="P7" s="81"/>
      <c r="Q7" s="81"/>
      <c r="R7" s="81"/>
      <c r="S7" s="80"/>
      <c r="T7" s="81"/>
      <c r="U7" s="81"/>
      <c r="V7" s="81"/>
      <c r="W7" s="81"/>
      <c r="X7" s="81"/>
      <c r="Y7" s="81"/>
      <c r="Z7" s="81"/>
      <c r="AA7" s="81"/>
      <c r="AB7" s="81"/>
      <c r="AC7" s="81"/>
      <c r="AD7" s="81"/>
      <c r="AE7" s="81"/>
      <c r="AF7" s="81"/>
      <c r="AG7" s="81"/>
      <c r="AH7" s="81"/>
    </row>
    <row r="8" ht="15" thickBot="1"/>
    <row r="9" spans="3:8" ht="15.75" thickBot="1">
      <c r="C9" s="60"/>
      <c r="G9" s="61" t="s">
        <v>203</v>
      </c>
      <c r="H9" s="103">
        <v>154</v>
      </c>
    </row>
    <row r="10" ht="14.25"/>
    <row r="11" spans="1:34" s="62" customFormat="1" ht="36.75">
      <c r="A11" s="51" t="s">
        <v>164</v>
      </c>
      <c r="B11" s="95" t="s">
        <v>743</v>
      </c>
      <c r="C11" s="95" t="s">
        <v>436</v>
      </c>
      <c r="D11" s="95" t="s">
        <v>229</v>
      </c>
      <c r="E11" s="95" t="s">
        <v>437</v>
      </c>
      <c r="F11" s="95" t="s">
        <v>438</v>
      </c>
      <c r="G11" s="96" t="s">
        <v>196</v>
      </c>
      <c r="H11" s="96" t="s">
        <v>611</v>
      </c>
      <c r="I11" s="96" t="s">
        <v>607</v>
      </c>
      <c r="J11" s="96" t="s">
        <v>181</v>
      </c>
      <c r="K11" s="96" t="s">
        <v>238</v>
      </c>
      <c r="L11" s="96" t="s">
        <v>606</v>
      </c>
      <c r="M11" s="96" t="s">
        <v>190</v>
      </c>
      <c r="N11" s="96" t="s">
        <v>191</v>
      </c>
      <c r="O11" s="97" t="s">
        <v>616</v>
      </c>
      <c r="P11" s="97" t="s">
        <v>150</v>
      </c>
      <c r="Q11" s="98" t="s">
        <v>227</v>
      </c>
      <c r="R11" s="99" t="s">
        <v>439</v>
      </c>
      <c r="S11" s="100" t="s">
        <v>440</v>
      </c>
      <c r="T11" s="99" t="s">
        <v>441</v>
      </c>
      <c r="U11" s="99" t="s">
        <v>192</v>
      </c>
      <c r="V11" s="99" t="s">
        <v>793</v>
      </c>
      <c r="W11" s="99" t="s">
        <v>794</v>
      </c>
      <c r="X11" s="99" t="s">
        <v>195</v>
      </c>
      <c r="Y11" s="51" t="s">
        <v>183</v>
      </c>
      <c r="Z11" s="51" t="s">
        <v>184</v>
      </c>
      <c r="AA11" s="51" t="s">
        <v>185</v>
      </c>
      <c r="AB11" s="51" t="s">
        <v>186</v>
      </c>
      <c r="AC11" s="51" t="s">
        <v>248</v>
      </c>
      <c r="AD11" s="101" t="s">
        <v>226</v>
      </c>
      <c r="AE11" s="51" t="s">
        <v>149</v>
      </c>
      <c r="AF11" s="51" t="s">
        <v>304</v>
      </c>
      <c r="AG11" s="102" t="s">
        <v>540</v>
      </c>
      <c r="AH11" s="102" t="s">
        <v>742</v>
      </c>
    </row>
    <row r="12" spans="1:34" ht="13.5">
      <c r="A12" s="83">
        <v>41512</v>
      </c>
      <c r="B12" s="82" t="s">
        <v>432</v>
      </c>
      <c r="C12" s="82" t="s">
        <v>114</v>
      </c>
      <c r="D12" s="82" t="s">
        <v>230</v>
      </c>
      <c r="E12" s="82" t="s">
        <v>106</v>
      </c>
      <c r="F12" s="82" t="s">
        <v>231</v>
      </c>
      <c r="G12" s="82" t="s">
        <v>170</v>
      </c>
      <c r="H12" s="82">
        <v>1</v>
      </c>
      <c r="I12" s="82">
        <v>40</v>
      </c>
      <c r="J12" s="82" t="s">
        <v>608</v>
      </c>
      <c r="O12" s="82" t="s">
        <v>762</v>
      </c>
      <c r="P12" s="82" t="s">
        <v>1293</v>
      </c>
      <c r="Q12" s="82" t="s">
        <v>279</v>
      </c>
      <c r="R12" s="82">
        <v>150</v>
      </c>
      <c r="S12" s="83" t="s">
        <v>1125</v>
      </c>
      <c r="U12" s="82" t="s">
        <v>686</v>
      </c>
      <c r="Z12" s="82">
        <v>36982</v>
      </c>
      <c r="AG12" s="82" t="s">
        <v>276</v>
      </c>
      <c r="AH12" s="82" t="s">
        <v>832</v>
      </c>
    </row>
    <row r="13" spans="1:27" ht="13.5">
      <c r="A13" s="83">
        <v>41386</v>
      </c>
      <c r="B13" s="82" t="s">
        <v>442</v>
      </c>
      <c r="C13" s="82" t="s">
        <v>434</v>
      </c>
      <c r="D13" s="82" t="s">
        <v>1490</v>
      </c>
      <c r="E13" s="82" t="s">
        <v>1492</v>
      </c>
      <c r="F13" s="82" t="s">
        <v>1491</v>
      </c>
      <c r="G13" s="82" t="s">
        <v>169</v>
      </c>
      <c r="H13" s="82">
        <v>1</v>
      </c>
      <c r="K13" s="82">
        <v>71.4</v>
      </c>
      <c r="N13" s="82">
        <v>66</v>
      </c>
      <c r="O13" s="82" t="s">
        <v>762</v>
      </c>
      <c r="P13" s="82" t="s">
        <v>1293</v>
      </c>
      <c r="Q13" s="82" t="s">
        <v>279</v>
      </c>
      <c r="S13" s="83" t="s">
        <v>1294</v>
      </c>
      <c r="T13" s="82" t="s">
        <v>1493</v>
      </c>
      <c r="U13" s="82" t="s">
        <v>147</v>
      </c>
      <c r="Z13" s="82">
        <v>2005</v>
      </c>
      <c r="AA13" s="82">
        <v>2010</v>
      </c>
    </row>
    <row r="14" spans="1:33" ht="13.5">
      <c r="A14" s="83">
        <v>41512</v>
      </c>
      <c r="B14" s="82" t="s">
        <v>442</v>
      </c>
      <c r="C14" s="82" t="s">
        <v>434</v>
      </c>
      <c r="D14" s="82" t="s">
        <v>269</v>
      </c>
      <c r="E14" s="82" t="s">
        <v>519</v>
      </c>
      <c r="H14" s="82">
        <v>1</v>
      </c>
      <c r="J14" s="82" t="s">
        <v>609</v>
      </c>
      <c r="K14" s="82">
        <v>76</v>
      </c>
      <c r="O14" s="82" t="s">
        <v>762</v>
      </c>
      <c r="P14" s="82" t="s">
        <v>1293</v>
      </c>
      <c r="Q14" s="82" t="s">
        <v>279</v>
      </c>
      <c r="R14" s="82">
        <v>91.28</v>
      </c>
      <c r="S14" s="83" t="s">
        <v>1294</v>
      </c>
      <c r="U14" s="82" t="s">
        <v>147</v>
      </c>
      <c r="V14" s="82" t="s">
        <v>268</v>
      </c>
      <c r="W14" s="82" t="s">
        <v>1084</v>
      </c>
      <c r="AG14" s="82" t="s">
        <v>270</v>
      </c>
    </row>
    <row r="15" spans="1:34" ht="13.5">
      <c r="A15" s="83">
        <v>41409</v>
      </c>
      <c r="B15" s="82" t="s">
        <v>442</v>
      </c>
      <c r="C15" s="82" t="s">
        <v>799</v>
      </c>
      <c r="D15" s="82" t="s">
        <v>1313</v>
      </c>
      <c r="E15" s="82" t="s">
        <v>1323</v>
      </c>
      <c r="F15" s="82" t="s">
        <v>1324</v>
      </c>
      <c r="G15" s="82" t="s">
        <v>197</v>
      </c>
      <c r="H15" s="82">
        <v>1</v>
      </c>
      <c r="K15" s="82">
        <v>30</v>
      </c>
      <c r="N15" s="82">
        <v>3.5</v>
      </c>
      <c r="O15" s="82" t="s">
        <v>762</v>
      </c>
      <c r="P15" s="82" t="s">
        <v>1293</v>
      </c>
      <c r="Q15" s="82" t="s">
        <v>279</v>
      </c>
      <c r="R15" s="82">
        <v>5</v>
      </c>
      <c r="S15" s="83" t="s">
        <v>1125</v>
      </c>
      <c r="T15" s="82" t="s">
        <v>1296</v>
      </c>
      <c r="U15" s="82" t="s">
        <v>147</v>
      </c>
      <c r="V15" s="82">
        <v>13</v>
      </c>
      <c r="X15" s="82" t="s">
        <v>1314</v>
      </c>
      <c r="AC15" s="82" t="s">
        <v>1325</v>
      </c>
      <c r="AE15" s="82" t="s">
        <v>453</v>
      </c>
      <c r="AG15" s="82" t="s">
        <v>493</v>
      </c>
      <c r="AH15" s="82" t="s">
        <v>834</v>
      </c>
    </row>
    <row r="16" spans="1:34" ht="13.5">
      <c r="A16" s="83">
        <v>41380</v>
      </c>
      <c r="B16" s="82" t="s">
        <v>432</v>
      </c>
      <c r="C16" s="82" t="s">
        <v>556</v>
      </c>
      <c r="E16" s="82" t="s">
        <v>550</v>
      </c>
      <c r="F16" s="82" t="s">
        <v>551</v>
      </c>
      <c r="G16" s="82" t="s">
        <v>170</v>
      </c>
      <c r="H16" s="82">
        <v>1</v>
      </c>
      <c r="I16" s="82">
        <v>40</v>
      </c>
      <c r="J16" s="82" t="s">
        <v>608</v>
      </c>
      <c r="O16" s="82" t="s">
        <v>762</v>
      </c>
      <c r="P16" s="82" t="s">
        <v>1297</v>
      </c>
      <c r="Q16" s="82" t="s">
        <v>830</v>
      </c>
      <c r="S16" s="83" t="s">
        <v>841</v>
      </c>
      <c r="U16" s="82" t="s">
        <v>770</v>
      </c>
      <c r="AA16" s="82">
        <v>2015</v>
      </c>
      <c r="AB16" s="82">
        <v>2015</v>
      </c>
      <c r="AD16" s="82" t="s">
        <v>1298</v>
      </c>
      <c r="AG16" s="82" t="s">
        <v>496</v>
      </c>
      <c r="AH16" s="82" t="s">
        <v>777</v>
      </c>
    </row>
    <row r="17" spans="1:34" ht="13.5">
      <c r="A17" s="83">
        <v>41600</v>
      </c>
      <c r="B17" s="82" t="s">
        <v>546</v>
      </c>
      <c r="C17" s="82" t="s">
        <v>257</v>
      </c>
      <c r="E17" s="82" t="s">
        <v>258</v>
      </c>
      <c r="F17" s="82" t="s">
        <v>548</v>
      </c>
      <c r="G17" s="82" t="s">
        <v>170</v>
      </c>
      <c r="H17" s="82">
        <v>1</v>
      </c>
      <c r="I17" s="82">
        <v>7</v>
      </c>
      <c r="J17" s="82" t="s">
        <v>610</v>
      </c>
      <c r="K17" s="82">
        <v>44.5</v>
      </c>
      <c r="N17" s="82">
        <v>120</v>
      </c>
      <c r="O17" s="82" t="s">
        <v>762</v>
      </c>
      <c r="P17" s="82" t="s">
        <v>1293</v>
      </c>
      <c r="Q17" s="82" t="s">
        <v>279</v>
      </c>
      <c r="R17" s="82">
        <v>30</v>
      </c>
      <c r="S17" s="83" t="s">
        <v>1441</v>
      </c>
      <c r="T17" s="82" t="s">
        <v>1442</v>
      </c>
      <c r="U17" s="82" t="s">
        <v>147</v>
      </c>
      <c r="V17" s="82">
        <v>11</v>
      </c>
      <c r="W17" s="82" t="s">
        <v>817</v>
      </c>
      <c r="X17" s="82" t="s">
        <v>818</v>
      </c>
      <c r="Z17" s="82">
        <v>2003</v>
      </c>
      <c r="AA17" s="82">
        <v>2005</v>
      </c>
      <c r="AB17" s="82">
        <v>2007</v>
      </c>
      <c r="AE17" s="82" t="s">
        <v>765</v>
      </c>
      <c r="AG17" s="82" t="s">
        <v>495</v>
      </c>
      <c r="AH17" s="82" t="s">
        <v>545</v>
      </c>
    </row>
    <row r="18" spans="1:31" ht="13.5">
      <c r="A18" s="83">
        <v>41647</v>
      </c>
      <c r="B18" s="82" t="s">
        <v>432</v>
      </c>
      <c r="C18" s="82" t="s">
        <v>1250</v>
      </c>
      <c r="E18" s="82" t="s">
        <v>1251</v>
      </c>
      <c r="F18" s="82" t="s">
        <v>1252</v>
      </c>
      <c r="G18" s="82" t="s">
        <v>170</v>
      </c>
      <c r="H18" s="82">
        <v>1</v>
      </c>
      <c r="I18" s="82">
        <v>35</v>
      </c>
      <c r="J18" s="82" t="s">
        <v>608</v>
      </c>
      <c r="K18" s="82">
        <v>53</v>
      </c>
      <c r="N18" s="82">
        <v>650</v>
      </c>
      <c r="O18" s="82" t="s">
        <v>762</v>
      </c>
      <c r="Q18" s="82" t="s">
        <v>830</v>
      </c>
      <c r="R18" s="82">
        <v>78</v>
      </c>
      <c r="S18" s="83" t="s">
        <v>841</v>
      </c>
      <c r="T18" s="82" t="s">
        <v>1253</v>
      </c>
      <c r="U18" s="82" t="s">
        <v>147</v>
      </c>
      <c r="W18" s="82" t="s">
        <v>729</v>
      </c>
      <c r="AC18" s="82" t="s">
        <v>1254</v>
      </c>
      <c r="AE18" s="82" t="s">
        <v>1255</v>
      </c>
    </row>
    <row r="19" spans="1:34" ht="13.5">
      <c r="A19" s="83">
        <v>41512</v>
      </c>
      <c r="B19" s="82" t="s">
        <v>442</v>
      </c>
      <c r="C19" s="82" t="s">
        <v>785</v>
      </c>
      <c r="E19" s="82" t="s">
        <v>471</v>
      </c>
      <c r="G19" s="82" t="s">
        <v>197</v>
      </c>
      <c r="H19" s="82">
        <v>1</v>
      </c>
      <c r="K19" s="82">
        <v>30</v>
      </c>
      <c r="N19" s="82">
        <v>40</v>
      </c>
      <c r="O19" s="82" t="s">
        <v>1356</v>
      </c>
      <c r="P19" s="82" t="s">
        <v>1293</v>
      </c>
      <c r="Q19" s="82" t="s">
        <v>279</v>
      </c>
      <c r="R19" s="82">
        <v>95</v>
      </c>
      <c r="S19" s="83" t="s">
        <v>1443</v>
      </c>
      <c r="U19" s="82" t="s">
        <v>147</v>
      </c>
      <c r="V19" s="82">
        <v>11</v>
      </c>
      <c r="W19" s="82" t="s">
        <v>472</v>
      </c>
      <c r="Z19" s="82">
        <v>39904</v>
      </c>
      <c r="AA19" s="82">
        <v>41030</v>
      </c>
      <c r="AC19" s="82" t="s">
        <v>924</v>
      </c>
      <c r="AH19" s="82" t="s">
        <v>473</v>
      </c>
    </row>
    <row r="20" spans="1:27" ht="13.5">
      <c r="A20" s="83">
        <v>41512</v>
      </c>
      <c r="C20" s="82" t="s">
        <v>433</v>
      </c>
      <c r="E20" s="82" t="s">
        <v>1444</v>
      </c>
      <c r="G20" s="82" t="s">
        <v>169</v>
      </c>
      <c r="H20" s="82">
        <v>1</v>
      </c>
      <c r="K20" s="82">
        <v>44</v>
      </c>
      <c r="S20" s="83" t="s">
        <v>1446</v>
      </c>
      <c r="T20" s="82" t="s">
        <v>1445</v>
      </c>
      <c r="U20" s="82" t="s">
        <v>147</v>
      </c>
      <c r="Z20" s="82">
        <v>40210</v>
      </c>
      <c r="AA20" s="82">
        <v>2014</v>
      </c>
    </row>
    <row r="21" spans="1:34" ht="13.5">
      <c r="A21" s="83">
        <v>41512</v>
      </c>
      <c r="B21" s="82" t="s">
        <v>566</v>
      </c>
      <c r="C21" s="82" t="s">
        <v>567</v>
      </c>
      <c r="E21" s="82" t="s">
        <v>1279</v>
      </c>
      <c r="F21" s="82" t="s">
        <v>14</v>
      </c>
      <c r="G21" s="82" t="s">
        <v>170</v>
      </c>
      <c r="H21" s="82">
        <v>1</v>
      </c>
      <c r="I21" s="82">
        <v>2800</v>
      </c>
      <c r="J21" s="82" t="s">
        <v>609</v>
      </c>
      <c r="Q21" s="82" t="s">
        <v>764</v>
      </c>
      <c r="S21" s="83" t="s">
        <v>1278</v>
      </c>
      <c r="U21" s="82" t="s">
        <v>816</v>
      </c>
      <c r="W21" s="82" t="s">
        <v>777</v>
      </c>
      <c r="AC21" s="82" t="s">
        <v>1280</v>
      </c>
      <c r="AE21" s="82" t="s">
        <v>795</v>
      </c>
      <c r="AG21" s="82" t="s">
        <v>740</v>
      </c>
      <c r="AH21" s="82" t="s">
        <v>108</v>
      </c>
    </row>
    <row r="22" spans="1:27" ht="13.5">
      <c r="A22" s="83">
        <v>41635</v>
      </c>
      <c r="B22" s="82" t="s">
        <v>566</v>
      </c>
      <c r="C22" s="82" t="s">
        <v>567</v>
      </c>
      <c r="D22" s="82" t="s">
        <v>510</v>
      </c>
      <c r="E22" s="82" t="s">
        <v>1275</v>
      </c>
      <c r="F22" s="82" t="s">
        <v>1276</v>
      </c>
      <c r="G22" s="82" t="s">
        <v>170</v>
      </c>
      <c r="H22" s="82">
        <v>1</v>
      </c>
      <c r="I22" s="82">
        <v>99</v>
      </c>
      <c r="J22" s="82" t="s">
        <v>609</v>
      </c>
      <c r="Q22" s="82" t="s">
        <v>833</v>
      </c>
      <c r="S22" s="83" t="s">
        <v>1277</v>
      </c>
      <c r="AA22" s="82" t="s">
        <v>777</v>
      </c>
    </row>
    <row r="23" spans="1:34" ht="13.5">
      <c r="A23" s="83">
        <v>41512</v>
      </c>
      <c r="B23" s="82" t="s">
        <v>566</v>
      </c>
      <c r="C23" s="82" t="s">
        <v>567</v>
      </c>
      <c r="E23" s="82" t="s">
        <v>7</v>
      </c>
      <c r="F23" s="82" t="s">
        <v>1357</v>
      </c>
      <c r="G23" s="82" t="s">
        <v>170</v>
      </c>
      <c r="H23" s="82">
        <v>1</v>
      </c>
      <c r="I23" s="82">
        <v>790</v>
      </c>
      <c r="J23" s="82" t="s">
        <v>609</v>
      </c>
      <c r="K23" s="82">
        <v>137</v>
      </c>
      <c r="N23" s="82">
        <v>2.6</v>
      </c>
      <c r="O23" s="82" t="s">
        <v>762</v>
      </c>
      <c r="P23" s="82" t="s">
        <v>1293</v>
      </c>
      <c r="Q23" s="82" t="s">
        <v>279</v>
      </c>
      <c r="R23" s="82">
        <v>600</v>
      </c>
      <c r="S23" s="83" t="s">
        <v>1466</v>
      </c>
      <c r="T23" s="82" t="s">
        <v>1465</v>
      </c>
      <c r="U23" s="82" t="s">
        <v>499</v>
      </c>
      <c r="V23" s="82">
        <v>1</v>
      </c>
      <c r="W23" s="82" t="s">
        <v>500</v>
      </c>
      <c r="X23" s="82" t="s">
        <v>777</v>
      </c>
      <c r="AA23" s="82">
        <v>2011</v>
      </c>
      <c r="AC23" s="82" t="s">
        <v>777</v>
      </c>
      <c r="AH23" s="82" t="s">
        <v>498</v>
      </c>
    </row>
    <row r="24" spans="1:33" ht="13.5">
      <c r="A24" s="83">
        <v>41512</v>
      </c>
      <c r="B24" s="82" t="s">
        <v>566</v>
      </c>
      <c r="C24" s="82" t="s">
        <v>567</v>
      </c>
      <c r="E24" s="82" t="s">
        <v>784</v>
      </c>
      <c r="F24" s="82" t="s">
        <v>796</v>
      </c>
      <c r="G24" s="82" t="s">
        <v>170</v>
      </c>
      <c r="H24" s="82">
        <v>1</v>
      </c>
      <c r="I24" s="82">
        <v>1560</v>
      </c>
      <c r="J24" s="82" t="s">
        <v>609</v>
      </c>
      <c r="O24" s="82" t="s">
        <v>617</v>
      </c>
      <c r="Q24" s="82" t="s">
        <v>833</v>
      </c>
      <c r="S24" s="83" t="s">
        <v>28</v>
      </c>
      <c r="T24" s="82" t="s">
        <v>777</v>
      </c>
      <c r="W24" s="82" t="s">
        <v>777</v>
      </c>
      <c r="AG24" s="82" t="s">
        <v>1056</v>
      </c>
    </row>
    <row r="25" spans="1:34" ht="13.5">
      <c r="A25" s="83">
        <v>41512</v>
      </c>
      <c r="B25" s="82" t="s">
        <v>566</v>
      </c>
      <c r="C25" s="82" t="s">
        <v>567</v>
      </c>
      <c r="E25" s="82" t="s">
        <v>1057</v>
      </c>
      <c r="F25" s="82" t="s">
        <v>542</v>
      </c>
      <c r="G25" s="82" t="s">
        <v>170</v>
      </c>
      <c r="H25" s="82">
        <v>1</v>
      </c>
      <c r="I25" s="82">
        <v>6000</v>
      </c>
      <c r="J25" s="82" t="s">
        <v>609</v>
      </c>
      <c r="O25" s="82" t="s">
        <v>762</v>
      </c>
      <c r="Q25" s="82" t="s">
        <v>764</v>
      </c>
      <c r="S25" s="83" t="s">
        <v>86</v>
      </c>
      <c r="T25" s="82" t="s">
        <v>200</v>
      </c>
      <c r="U25" s="82" t="s">
        <v>86</v>
      </c>
      <c r="V25" s="82" t="s">
        <v>87</v>
      </c>
      <c r="W25" s="82" t="s">
        <v>1017</v>
      </c>
      <c r="Y25" s="82" t="s">
        <v>950</v>
      </c>
      <c r="Z25" s="82">
        <v>40148</v>
      </c>
      <c r="AA25" s="82">
        <v>43466</v>
      </c>
      <c r="AC25" s="82" t="s">
        <v>21</v>
      </c>
      <c r="AE25" s="82" t="s">
        <v>277</v>
      </c>
      <c r="AF25" s="82">
        <v>10000</v>
      </c>
      <c r="AG25" s="82" t="s">
        <v>739</v>
      </c>
      <c r="AH25" s="82" t="s">
        <v>523</v>
      </c>
    </row>
    <row r="26" spans="1:27" ht="13.5">
      <c r="A26" s="83">
        <v>41512</v>
      </c>
      <c r="B26" s="82" t="s">
        <v>566</v>
      </c>
      <c r="C26" s="82" t="s">
        <v>567</v>
      </c>
      <c r="D26" s="82" t="s">
        <v>1052</v>
      </c>
      <c r="E26" s="82" t="s">
        <v>783</v>
      </c>
      <c r="F26" s="82" t="s">
        <v>444</v>
      </c>
      <c r="G26" s="82" t="s">
        <v>170</v>
      </c>
      <c r="H26" s="82">
        <v>1</v>
      </c>
      <c r="I26" s="82">
        <v>60</v>
      </c>
      <c r="J26" s="82" t="s">
        <v>609</v>
      </c>
      <c r="O26" s="82" t="s">
        <v>617</v>
      </c>
      <c r="Q26" s="82" t="s">
        <v>833</v>
      </c>
      <c r="R26" s="82">
        <v>56</v>
      </c>
      <c r="S26" s="83" t="s">
        <v>509</v>
      </c>
      <c r="W26" s="82" t="s">
        <v>13</v>
      </c>
      <c r="Z26" s="82">
        <v>2003</v>
      </c>
      <c r="AA26" s="82">
        <v>2012</v>
      </c>
    </row>
    <row r="27" spans="1:34" ht="13.5">
      <c r="A27" s="83">
        <v>41380</v>
      </c>
      <c r="B27" s="82" t="s">
        <v>566</v>
      </c>
      <c r="C27" s="82" t="s">
        <v>567</v>
      </c>
      <c r="E27" s="82" t="s">
        <v>1273</v>
      </c>
      <c r="F27" s="82" t="s">
        <v>142</v>
      </c>
      <c r="G27" s="82" t="s">
        <v>170</v>
      </c>
      <c r="H27" s="82">
        <v>4</v>
      </c>
      <c r="I27" s="82">
        <v>1055</v>
      </c>
      <c r="J27" s="82" t="s">
        <v>609</v>
      </c>
      <c r="O27" s="82" t="s">
        <v>777</v>
      </c>
      <c r="Q27" s="82" t="s">
        <v>830</v>
      </c>
      <c r="S27" s="83" t="s">
        <v>777</v>
      </c>
      <c r="T27" s="82" t="s">
        <v>143</v>
      </c>
      <c r="U27" s="82" t="s">
        <v>144</v>
      </c>
      <c r="AC27" s="82" t="s">
        <v>1274</v>
      </c>
      <c r="AH27" s="82" t="s">
        <v>792</v>
      </c>
    </row>
    <row r="28" spans="1:31" ht="13.5">
      <c r="A28" s="83">
        <v>41512</v>
      </c>
      <c r="B28" s="82" t="s">
        <v>566</v>
      </c>
      <c r="C28" s="82" t="s">
        <v>567</v>
      </c>
      <c r="E28" s="82" t="s">
        <v>119</v>
      </c>
      <c r="F28" s="82" t="s">
        <v>786</v>
      </c>
      <c r="G28" s="82" t="s">
        <v>170</v>
      </c>
      <c r="H28" s="82">
        <v>1</v>
      </c>
      <c r="I28" s="82">
        <v>2700</v>
      </c>
      <c r="J28" s="82" t="s">
        <v>609</v>
      </c>
      <c r="O28" s="82" t="s">
        <v>777</v>
      </c>
      <c r="Q28" s="82" t="s">
        <v>764</v>
      </c>
      <c r="S28" s="83" t="s">
        <v>28</v>
      </c>
      <c r="W28" s="82" t="s">
        <v>445</v>
      </c>
      <c r="AE28" s="82" t="s">
        <v>813</v>
      </c>
    </row>
    <row r="29" spans="1:23" ht="13.5">
      <c r="A29" s="83">
        <v>41512</v>
      </c>
      <c r="B29" s="82" t="s">
        <v>566</v>
      </c>
      <c r="C29" s="82" t="s">
        <v>567</v>
      </c>
      <c r="E29" s="82" t="s">
        <v>1150</v>
      </c>
      <c r="F29" s="82" t="s">
        <v>786</v>
      </c>
      <c r="G29" s="82" t="s">
        <v>170</v>
      </c>
      <c r="H29" s="82">
        <v>1</v>
      </c>
      <c r="I29" s="82">
        <v>1400</v>
      </c>
      <c r="J29" s="82" t="s">
        <v>609</v>
      </c>
      <c r="O29" s="82" t="s">
        <v>617</v>
      </c>
      <c r="Q29" s="82" t="s">
        <v>764</v>
      </c>
      <c r="S29" s="83" t="s">
        <v>28</v>
      </c>
      <c r="T29" s="82" t="s">
        <v>777</v>
      </c>
      <c r="W29" s="82" t="s">
        <v>777</v>
      </c>
    </row>
    <row r="30" spans="1:23" ht="13.5">
      <c r="A30" s="83">
        <v>41512</v>
      </c>
      <c r="B30" s="82" t="s">
        <v>566</v>
      </c>
      <c r="C30" s="82" t="s">
        <v>567</v>
      </c>
      <c r="E30" s="82" t="s">
        <v>1058</v>
      </c>
      <c r="F30" s="82" t="s">
        <v>786</v>
      </c>
      <c r="H30" s="82">
        <v>1</v>
      </c>
      <c r="I30" s="82">
        <v>1600</v>
      </c>
      <c r="J30" s="82" t="s">
        <v>609</v>
      </c>
      <c r="O30" s="82" t="s">
        <v>777</v>
      </c>
      <c r="Q30" s="82" t="s">
        <v>830</v>
      </c>
      <c r="S30" s="83" t="s">
        <v>28</v>
      </c>
      <c r="W30" s="82" t="s">
        <v>445</v>
      </c>
    </row>
    <row r="31" spans="1:23" ht="13.5">
      <c r="A31" s="83">
        <v>41512</v>
      </c>
      <c r="B31" s="82" t="s">
        <v>566</v>
      </c>
      <c r="C31" s="82" t="s">
        <v>567</v>
      </c>
      <c r="E31" s="82" t="s">
        <v>774</v>
      </c>
      <c r="F31" s="82" t="s">
        <v>786</v>
      </c>
      <c r="G31" s="82" t="s">
        <v>170</v>
      </c>
      <c r="H31" s="82">
        <v>1</v>
      </c>
      <c r="I31" s="82">
        <v>1500</v>
      </c>
      <c r="J31" s="82" t="s">
        <v>609</v>
      </c>
      <c r="O31" s="82" t="s">
        <v>617</v>
      </c>
      <c r="Q31" s="82" t="s">
        <v>830</v>
      </c>
      <c r="S31" s="83" t="s">
        <v>28</v>
      </c>
      <c r="W31" s="82" t="s">
        <v>445</v>
      </c>
    </row>
    <row r="32" spans="1:34" ht="13.5">
      <c r="A32" s="83">
        <v>41512</v>
      </c>
      <c r="B32" s="82" t="s">
        <v>566</v>
      </c>
      <c r="C32" s="82" t="s">
        <v>567</v>
      </c>
      <c r="E32" s="82" t="s">
        <v>138</v>
      </c>
      <c r="F32" s="82" t="s">
        <v>251</v>
      </c>
      <c r="G32" s="82" t="s">
        <v>170</v>
      </c>
      <c r="H32" s="82">
        <v>1</v>
      </c>
      <c r="I32" s="82">
        <v>104</v>
      </c>
      <c r="J32" s="82" t="s">
        <v>609</v>
      </c>
      <c r="K32" s="82">
        <v>99</v>
      </c>
      <c r="M32" s="82">
        <v>61</v>
      </c>
      <c r="O32" s="82" t="s">
        <v>762</v>
      </c>
      <c r="P32" s="82" t="s">
        <v>1293</v>
      </c>
      <c r="Q32" s="82" t="s">
        <v>279</v>
      </c>
      <c r="S32" s="83" t="s">
        <v>139</v>
      </c>
      <c r="T32" s="82" t="s">
        <v>1309</v>
      </c>
      <c r="U32" s="82" t="s">
        <v>147</v>
      </c>
      <c r="V32" s="82">
        <v>14</v>
      </c>
      <c r="W32" s="82" t="s">
        <v>534</v>
      </c>
      <c r="Z32" s="82">
        <v>2004</v>
      </c>
      <c r="AA32" s="82">
        <v>2012</v>
      </c>
      <c r="AF32" s="82" t="s">
        <v>536</v>
      </c>
      <c r="AH32" s="82" t="s">
        <v>1189</v>
      </c>
    </row>
    <row r="33" spans="1:29" ht="13.5">
      <c r="A33" s="83">
        <v>41512</v>
      </c>
      <c r="B33" s="82" t="s">
        <v>566</v>
      </c>
      <c r="C33" s="82" t="s">
        <v>567</v>
      </c>
      <c r="D33" s="82" t="s">
        <v>1271</v>
      </c>
      <c r="E33" s="82" t="s">
        <v>1269</v>
      </c>
      <c r="F33" s="82" t="s">
        <v>1270</v>
      </c>
      <c r="G33" s="82" t="s">
        <v>170</v>
      </c>
      <c r="H33" s="82">
        <v>1</v>
      </c>
      <c r="I33" s="82">
        <v>1160</v>
      </c>
      <c r="J33" s="82" t="s">
        <v>609</v>
      </c>
      <c r="O33" s="82" t="s">
        <v>617</v>
      </c>
      <c r="Q33" s="82" t="s">
        <v>830</v>
      </c>
      <c r="S33" s="83" t="s">
        <v>1153</v>
      </c>
      <c r="T33" s="82" t="s">
        <v>458</v>
      </c>
      <c r="AC33" s="82" t="s">
        <v>1272</v>
      </c>
    </row>
    <row r="34" spans="1:34" ht="13.5">
      <c r="A34" s="83">
        <v>41512</v>
      </c>
      <c r="B34" s="82" t="s">
        <v>566</v>
      </c>
      <c r="C34" s="82" t="s">
        <v>567</v>
      </c>
      <c r="D34" s="82" t="s">
        <v>152</v>
      </c>
      <c r="E34" s="82" t="s">
        <v>776</v>
      </c>
      <c r="F34" s="82" t="s">
        <v>812</v>
      </c>
      <c r="G34" s="82" t="s">
        <v>170</v>
      </c>
      <c r="H34" s="82">
        <v>1</v>
      </c>
      <c r="I34" s="82">
        <v>600</v>
      </c>
      <c r="J34" s="82" t="s">
        <v>609</v>
      </c>
      <c r="O34" s="82" t="s">
        <v>762</v>
      </c>
      <c r="Q34" s="82" t="s">
        <v>279</v>
      </c>
      <c r="R34" s="82">
        <v>150</v>
      </c>
      <c r="S34" s="83" t="s">
        <v>1624</v>
      </c>
      <c r="T34" s="82" t="s">
        <v>1309</v>
      </c>
      <c r="U34" s="82" t="s">
        <v>147</v>
      </c>
      <c r="V34" s="82">
        <v>14</v>
      </c>
      <c r="W34" s="82" t="s">
        <v>445</v>
      </c>
      <c r="AA34" s="82">
        <v>2008</v>
      </c>
      <c r="AE34" s="82" t="s">
        <v>1148</v>
      </c>
      <c r="AH34" s="82" t="s">
        <v>1148</v>
      </c>
    </row>
    <row r="35" spans="1:34" ht="13.5">
      <c r="A35" s="83">
        <v>41512</v>
      </c>
      <c r="B35" s="82" t="s">
        <v>566</v>
      </c>
      <c r="C35" s="82" t="s">
        <v>567</v>
      </c>
      <c r="D35" s="82" t="s">
        <v>152</v>
      </c>
      <c r="E35" s="82" t="s">
        <v>798</v>
      </c>
      <c r="F35" s="82" t="s">
        <v>812</v>
      </c>
      <c r="G35" s="82" t="s">
        <v>170</v>
      </c>
      <c r="H35" s="82">
        <v>1</v>
      </c>
      <c r="I35" s="82">
        <v>1050</v>
      </c>
      <c r="J35" s="82" t="s">
        <v>609</v>
      </c>
      <c r="O35" s="82" t="s">
        <v>617</v>
      </c>
      <c r="Q35" s="82" t="s">
        <v>830</v>
      </c>
      <c r="R35" s="82" t="s">
        <v>777</v>
      </c>
      <c r="S35" s="83" t="s">
        <v>777</v>
      </c>
      <c r="U35" s="82" t="s">
        <v>1065</v>
      </c>
      <c r="V35" s="82">
        <v>14</v>
      </c>
      <c r="W35" s="82" t="s">
        <v>260</v>
      </c>
      <c r="AC35" s="82" t="s">
        <v>1066</v>
      </c>
      <c r="AE35" s="82" t="s">
        <v>631</v>
      </c>
      <c r="AF35" s="82" t="s">
        <v>1067</v>
      </c>
      <c r="AH35" s="82" t="s">
        <v>1100</v>
      </c>
    </row>
    <row r="36" spans="1:23" ht="13.5">
      <c r="A36" s="83">
        <v>41512</v>
      </c>
      <c r="B36" s="82" t="s">
        <v>566</v>
      </c>
      <c r="C36" s="82" t="s">
        <v>537</v>
      </c>
      <c r="E36" s="82" t="s">
        <v>1063</v>
      </c>
      <c r="F36" s="82" t="s">
        <v>812</v>
      </c>
      <c r="G36" s="82" t="s">
        <v>170</v>
      </c>
      <c r="H36" s="82">
        <v>1</v>
      </c>
      <c r="I36" s="82">
        <v>520</v>
      </c>
      <c r="J36" s="82" t="s">
        <v>609</v>
      </c>
      <c r="Q36" s="82" t="s">
        <v>830</v>
      </c>
      <c r="R36" s="82">
        <v>150</v>
      </c>
      <c r="S36" s="83" t="s">
        <v>1064</v>
      </c>
      <c r="U36" s="82" t="s">
        <v>147</v>
      </c>
      <c r="V36" s="82">
        <v>15</v>
      </c>
      <c r="W36" s="82" t="s">
        <v>445</v>
      </c>
    </row>
    <row r="37" spans="1:34" ht="13.5">
      <c r="A37" s="83">
        <v>41512</v>
      </c>
      <c r="B37" s="82" t="s">
        <v>566</v>
      </c>
      <c r="C37" s="82" t="s">
        <v>567</v>
      </c>
      <c r="E37" s="82" t="s">
        <v>568</v>
      </c>
      <c r="F37" s="82" t="s">
        <v>252</v>
      </c>
      <c r="G37" s="82" t="s">
        <v>170</v>
      </c>
      <c r="H37" s="82">
        <v>1</v>
      </c>
      <c r="I37" s="82">
        <v>7100</v>
      </c>
      <c r="J37" s="82" t="s">
        <v>609</v>
      </c>
      <c r="K37" s="82">
        <v>227.5</v>
      </c>
      <c r="O37" s="82" t="s">
        <v>516</v>
      </c>
      <c r="Q37" s="82" t="s">
        <v>833</v>
      </c>
      <c r="R37" s="82">
        <v>9000</v>
      </c>
      <c r="S37" s="83" t="s">
        <v>455</v>
      </c>
      <c r="U37" s="82" t="s">
        <v>35</v>
      </c>
      <c r="W37" s="82" t="s">
        <v>1130</v>
      </c>
      <c r="X37" s="82" t="s">
        <v>456</v>
      </c>
      <c r="Z37" s="82" t="s">
        <v>457</v>
      </c>
      <c r="AA37" s="82">
        <v>2022</v>
      </c>
      <c r="AE37" s="82" t="s">
        <v>1104</v>
      </c>
      <c r="AF37" s="82">
        <v>300000</v>
      </c>
      <c r="AH37" s="82" t="s">
        <v>222</v>
      </c>
    </row>
    <row r="38" spans="1:34" ht="13.5">
      <c r="A38" s="83">
        <v>41512</v>
      </c>
      <c r="B38" s="82" t="s">
        <v>566</v>
      </c>
      <c r="C38" s="82" t="s">
        <v>567</v>
      </c>
      <c r="D38" s="82" t="s">
        <v>1052</v>
      </c>
      <c r="E38" s="82" t="s">
        <v>1051</v>
      </c>
      <c r="G38" s="82" t="s">
        <v>170</v>
      </c>
      <c r="H38" s="82">
        <v>1</v>
      </c>
      <c r="I38" s="82">
        <v>40</v>
      </c>
      <c r="J38" s="82" t="s">
        <v>608</v>
      </c>
      <c r="R38" s="82" t="s">
        <v>1053</v>
      </c>
      <c r="S38" s="83" t="s">
        <v>649</v>
      </c>
      <c r="U38" s="82" t="s">
        <v>816</v>
      </c>
      <c r="AH38" s="82" t="s">
        <v>1054</v>
      </c>
    </row>
    <row r="39" spans="1:34" ht="13.5">
      <c r="A39" s="83">
        <v>41512</v>
      </c>
      <c r="B39" s="82" t="s">
        <v>566</v>
      </c>
      <c r="C39" s="82" t="s">
        <v>544</v>
      </c>
      <c r="D39" s="82" t="s">
        <v>1513</v>
      </c>
      <c r="E39" s="82" t="s">
        <v>29</v>
      </c>
      <c r="F39" s="82" t="s">
        <v>30</v>
      </c>
      <c r="G39" s="82" t="s">
        <v>170</v>
      </c>
      <c r="H39" s="82">
        <v>1</v>
      </c>
      <c r="I39" s="82">
        <v>193</v>
      </c>
      <c r="J39" s="82" t="s">
        <v>609</v>
      </c>
      <c r="K39" s="82">
        <v>112</v>
      </c>
      <c r="O39" s="82" t="s">
        <v>762</v>
      </c>
      <c r="P39" s="82" t="s">
        <v>1435</v>
      </c>
      <c r="Q39" s="82" t="s">
        <v>279</v>
      </c>
      <c r="R39" s="82">
        <v>310.5</v>
      </c>
      <c r="S39" s="83" t="s">
        <v>139</v>
      </c>
      <c r="T39" s="82" t="s">
        <v>33</v>
      </c>
      <c r="U39" s="82" t="s">
        <v>147</v>
      </c>
      <c r="W39" s="82" t="s">
        <v>777</v>
      </c>
      <c r="X39" s="82" t="s">
        <v>33</v>
      </c>
      <c r="Z39" s="82">
        <v>2008</v>
      </c>
      <c r="AA39" s="82">
        <v>2011</v>
      </c>
      <c r="AB39" s="82">
        <v>40883</v>
      </c>
      <c r="AC39" s="82" t="s">
        <v>1434</v>
      </c>
      <c r="AD39" s="82" t="s">
        <v>1068</v>
      </c>
      <c r="AE39" s="82" t="s">
        <v>1069</v>
      </c>
      <c r="AF39" s="82" t="s">
        <v>1070</v>
      </c>
      <c r="AH39" s="82" t="s">
        <v>535</v>
      </c>
    </row>
    <row r="40" spans="1:34" ht="13.5">
      <c r="A40" s="83">
        <v>41635</v>
      </c>
      <c r="B40" s="82" t="s">
        <v>566</v>
      </c>
      <c r="C40" s="82" t="s">
        <v>544</v>
      </c>
      <c r="D40" s="82" t="s">
        <v>1082</v>
      </c>
      <c r="E40" s="82" t="s">
        <v>1307</v>
      </c>
      <c r="F40" s="82" t="s">
        <v>126</v>
      </c>
      <c r="G40" s="82" t="s">
        <v>170</v>
      </c>
      <c r="H40" s="82">
        <v>1</v>
      </c>
      <c r="I40" s="82">
        <v>338</v>
      </c>
      <c r="J40" s="82" t="s">
        <v>609</v>
      </c>
      <c r="O40" s="82" t="s">
        <v>762</v>
      </c>
      <c r="P40" s="82" t="s">
        <v>1293</v>
      </c>
      <c r="Q40" s="82" t="s">
        <v>833</v>
      </c>
      <c r="R40" s="82">
        <v>558</v>
      </c>
      <c r="S40" s="83" t="s">
        <v>1125</v>
      </c>
      <c r="T40" s="82" t="s">
        <v>1308</v>
      </c>
      <c r="V40" s="82">
        <v>15</v>
      </c>
      <c r="W40" s="82" t="s">
        <v>147</v>
      </c>
      <c r="Y40" s="82" t="s">
        <v>1045</v>
      </c>
      <c r="Z40" s="82">
        <v>2010</v>
      </c>
      <c r="AA40" s="82">
        <v>2015</v>
      </c>
      <c r="AC40" s="82" t="s">
        <v>1438</v>
      </c>
      <c r="AD40" s="82" t="s">
        <v>1</v>
      </c>
      <c r="AE40" s="82" t="s">
        <v>128</v>
      </c>
      <c r="AG40" s="82" t="s">
        <v>419</v>
      </c>
      <c r="AH40" s="82" t="s">
        <v>0</v>
      </c>
    </row>
    <row r="41" spans="1:34" ht="13.5">
      <c r="A41" s="83">
        <v>41554</v>
      </c>
      <c r="B41" s="82" t="s">
        <v>566</v>
      </c>
      <c r="C41" s="82" t="s">
        <v>544</v>
      </c>
      <c r="D41" s="82" t="s">
        <v>1310</v>
      </c>
      <c r="E41" s="82" t="s">
        <v>1144</v>
      </c>
      <c r="F41" s="82" t="s">
        <v>1145</v>
      </c>
      <c r="G41" s="82" t="s">
        <v>170</v>
      </c>
      <c r="H41" s="82">
        <v>1</v>
      </c>
      <c r="I41" s="82">
        <v>120</v>
      </c>
      <c r="J41" s="82" t="s">
        <v>609</v>
      </c>
      <c r="O41" s="82" t="s">
        <v>762</v>
      </c>
      <c r="P41" s="82" t="s">
        <v>1293</v>
      </c>
      <c r="Q41" s="82" t="s">
        <v>279</v>
      </c>
      <c r="R41" s="82">
        <v>225</v>
      </c>
      <c r="S41" s="83" t="s">
        <v>777</v>
      </c>
      <c r="U41" s="82" t="s">
        <v>1306</v>
      </c>
      <c r="W41" s="82" t="s">
        <v>816</v>
      </c>
      <c r="AA41" s="82">
        <v>2015</v>
      </c>
      <c r="AC41" s="82" t="s">
        <v>1437</v>
      </c>
      <c r="AD41" s="82" t="s">
        <v>777</v>
      </c>
      <c r="AE41" s="82" t="s">
        <v>777</v>
      </c>
      <c r="AG41" s="82" t="s">
        <v>1312</v>
      </c>
      <c r="AH41" s="82" t="s">
        <v>777</v>
      </c>
    </row>
    <row r="42" spans="1:34" ht="13.5">
      <c r="A42" s="83">
        <v>41512</v>
      </c>
      <c r="B42" s="82" t="s">
        <v>566</v>
      </c>
      <c r="C42" s="82" t="s">
        <v>544</v>
      </c>
      <c r="D42" s="82" t="s">
        <v>1082</v>
      </c>
      <c r="E42" s="82" t="s">
        <v>127</v>
      </c>
      <c r="F42" s="82" t="s">
        <v>127</v>
      </c>
      <c r="G42" s="82" t="s">
        <v>170</v>
      </c>
      <c r="H42" s="82">
        <v>1</v>
      </c>
      <c r="I42" s="82">
        <v>108</v>
      </c>
      <c r="J42" s="82" t="s">
        <v>609</v>
      </c>
      <c r="O42" s="82" t="s">
        <v>617</v>
      </c>
      <c r="P42" s="82" t="s">
        <v>1297</v>
      </c>
      <c r="Q42" s="82" t="s">
        <v>830</v>
      </c>
      <c r="R42" s="82" t="s">
        <v>1414</v>
      </c>
      <c r="S42" s="83" t="s">
        <v>1413</v>
      </c>
      <c r="T42" s="82" t="s">
        <v>465</v>
      </c>
      <c r="AC42" s="82" t="s">
        <v>358</v>
      </c>
      <c r="AE42" s="82" t="s">
        <v>507</v>
      </c>
      <c r="AF42" s="82">
        <v>1500</v>
      </c>
      <c r="AG42" s="82" t="s">
        <v>1495</v>
      </c>
      <c r="AH42" s="82" t="s">
        <v>290</v>
      </c>
    </row>
    <row r="43" spans="1:34" ht="13.5">
      <c r="A43" s="83">
        <v>41554</v>
      </c>
      <c r="B43" s="82" t="s">
        <v>566</v>
      </c>
      <c r="C43" s="82" t="s">
        <v>544</v>
      </c>
      <c r="D43" s="82" t="s">
        <v>1082</v>
      </c>
      <c r="E43" s="82" t="s">
        <v>508</v>
      </c>
      <c r="G43" s="82" t="s">
        <v>170</v>
      </c>
      <c r="H43" s="82">
        <v>1</v>
      </c>
      <c r="I43" s="82">
        <v>246</v>
      </c>
      <c r="J43" s="82" t="s">
        <v>609</v>
      </c>
      <c r="O43" s="82" t="s">
        <v>762</v>
      </c>
      <c r="P43" s="82" t="s">
        <v>1293</v>
      </c>
      <c r="Q43" s="82" t="s">
        <v>833</v>
      </c>
      <c r="R43" s="82">
        <v>540</v>
      </c>
      <c r="S43" s="83" t="s">
        <v>1125</v>
      </c>
      <c r="T43" s="82" t="s">
        <v>687</v>
      </c>
      <c r="U43" s="82" t="s">
        <v>777</v>
      </c>
      <c r="W43" s="82" t="s">
        <v>816</v>
      </c>
      <c r="Y43" s="82" t="s">
        <v>1436</v>
      </c>
      <c r="Z43" s="82">
        <v>2010</v>
      </c>
      <c r="AA43" s="82">
        <v>2015</v>
      </c>
      <c r="AC43" s="82" t="s">
        <v>1662</v>
      </c>
      <c r="AD43" s="82" t="s">
        <v>1358</v>
      </c>
      <c r="AG43" s="82" t="s">
        <v>1664</v>
      </c>
      <c r="AH43" s="82" t="s">
        <v>1663</v>
      </c>
    </row>
    <row r="44" spans="1:34" ht="13.5">
      <c r="A44" s="83">
        <v>41443</v>
      </c>
      <c r="B44" s="82" t="s">
        <v>442</v>
      </c>
      <c r="C44" s="82" t="s">
        <v>632</v>
      </c>
      <c r="E44" s="82" t="s">
        <v>120</v>
      </c>
      <c r="F44" s="82" t="s">
        <v>121</v>
      </c>
      <c r="G44" s="82" t="s">
        <v>170</v>
      </c>
      <c r="H44" s="82">
        <v>1</v>
      </c>
      <c r="I44" s="82">
        <v>201</v>
      </c>
      <c r="J44" s="82" t="s">
        <v>609</v>
      </c>
      <c r="K44" s="82">
        <v>20</v>
      </c>
      <c r="N44" s="82">
        <v>19</v>
      </c>
      <c r="O44" s="82" t="s">
        <v>762</v>
      </c>
      <c r="P44" s="82" t="s">
        <v>1293</v>
      </c>
      <c r="Q44" s="82" t="s">
        <v>833</v>
      </c>
      <c r="R44" s="82">
        <v>717</v>
      </c>
      <c r="S44" s="83" t="s">
        <v>647</v>
      </c>
      <c r="T44" s="82" t="s">
        <v>1447</v>
      </c>
      <c r="U44" s="82" t="s">
        <v>33</v>
      </c>
      <c r="Z44" s="82">
        <v>41061</v>
      </c>
      <c r="AA44" s="82">
        <v>2016</v>
      </c>
      <c r="AC44" s="82" t="s">
        <v>341</v>
      </c>
      <c r="AH44" s="82" t="s">
        <v>1117</v>
      </c>
    </row>
    <row r="45" spans="1:34" ht="13.5">
      <c r="A45" s="83">
        <v>41512</v>
      </c>
      <c r="B45" s="82" t="s">
        <v>442</v>
      </c>
      <c r="C45" s="82" t="s">
        <v>632</v>
      </c>
      <c r="E45" s="82" t="s">
        <v>1108</v>
      </c>
      <c r="F45" s="82" t="s">
        <v>1109</v>
      </c>
      <c r="G45" s="82" t="s">
        <v>170</v>
      </c>
      <c r="H45" s="82">
        <v>1</v>
      </c>
      <c r="I45" s="82">
        <v>12</v>
      </c>
      <c r="J45" s="82" t="s">
        <v>608</v>
      </c>
      <c r="Q45" s="82" t="s">
        <v>830</v>
      </c>
      <c r="S45" s="83" t="s">
        <v>139</v>
      </c>
      <c r="Z45" s="82">
        <v>2013</v>
      </c>
      <c r="AC45" s="82" t="s">
        <v>1022</v>
      </c>
      <c r="AG45" s="82" t="s">
        <v>1021</v>
      </c>
      <c r="AH45" s="82" t="s">
        <v>819</v>
      </c>
    </row>
    <row r="46" spans="1:34" ht="13.5">
      <c r="A46" s="83">
        <v>41380</v>
      </c>
      <c r="B46" s="82" t="s">
        <v>442</v>
      </c>
      <c r="C46" s="82" t="s">
        <v>632</v>
      </c>
      <c r="E46" s="82" t="s">
        <v>201</v>
      </c>
      <c r="F46" s="82" t="s">
        <v>604</v>
      </c>
      <c r="G46" s="82" t="s">
        <v>170</v>
      </c>
      <c r="H46" s="82">
        <v>1</v>
      </c>
      <c r="I46" s="82">
        <v>30</v>
      </c>
      <c r="J46" s="82" t="s">
        <v>608</v>
      </c>
      <c r="N46" s="82">
        <v>6000</v>
      </c>
      <c r="Q46" s="82" t="s">
        <v>830</v>
      </c>
      <c r="R46" s="82">
        <v>198</v>
      </c>
      <c r="S46" s="83" t="s">
        <v>198</v>
      </c>
      <c r="U46" s="82" t="s">
        <v>282</v>
      </c>
      <c r="X46" s="82" t="s">
        <v>199</v>
      </c>
      <c r="AH46" s="82" t="s">
        <v>644</v>
      </c>
    </row>
    <row r="47" spans="1:29" ht="13.5">
      <c r="A47" s="83">
        <v>41380</v>
      </c>
      <c r="B47" s="82" t="s">
        <v>442</v>
      </c>
      <c r="C47" s="82" t="s">
        <v>75</v>
      </c>
      <c r="E47" s="82" t="s">
        <v>370</v>
      </c>
      <c r="F47" s="82" t="s">
        <v>371</v>
      </c>
      <c r="G47" s="82" t="s">
        <v>170</v>
      </c>
      <c r="H47" s="82">
        <v>1</v>
      </c>
      <c r="I47" s="82">
        <v>70</v>
      </c>
      <c r="J47" s="82" t="s">
        <v>609</v>
      </c>
      <c r="O47" s="82" t="s">
        <v>762</v>
      </c>
      <c r="Q47" s="82" t="s">
        <v>830</v>
      </c>
      <c r="S47" s="83" t="s">
        <v>1125</v>
      </c>
      <c r="U47" s="82" t="s">
        <v>147</v>
      </c>
      <c r="AC47" s="82" t="s">
        <v>1197</v>
      </c>
    </row>
    <row r="48" spans="1:29" ht="13.5">
      <c r="A48" s="83">
        <v>41380</v>
      </c>
      <c r="B48" s="82" t="s">
        <v>442</v>
      </c>
      <c r="C48" s="82" t="s">
        <v>75</v>
      </c>
      <c r="E48" s="82" t="s">
        <v>1198</v>
      </c>
      <c r="F48" s="82" t="s">
        <v>1199</v>
      </c>
      <c r="G48" s="82" t="s">
        <v>170</v>
      </c>
      <c r="H48" s="82">
        <v>1</v>
      </c>
      <c r="I48" s="82">
        <v>5</v>
      </c>
      <c r="J48" s="82" t="s">
        <v>610</v>
      </c>
      <c r="O48" s="82" t="s">
        <v>762</v>
      </c>
      <c r="Q48" s="82" t="s">
        <v>830</v>
      </c>
      <c r="S48" s="83" t="s">
        <v>1125</v>
      </c>
      <c r="U48" s="82" t="s">
        <v>147</v>
      </c>
      <c r="AC48" s="82" t="s">
        <v>1197</v>
      </c>
    </row>
    <row r="49" spans="1:34" ht="13.5">
      <c r="A49" s="83">
        <v>41380</v>
      </c>
      <c r="B49" s="82" t="s">
        <v>442</v>
      </c>
      <c r="C49" s="82" t="s">
        <v>75</v>
      </c>
      <c r="D49" s="82" t="s">
        <v>1326</v>
      </c>
      <c r="E49" s="82" t="s">
        <v>1231</v>
      </c>
      <c r="F49" s="82" t="s">
        <v>295</v>
      </c>
      <c r="G49" s="82" t="s">
        <v>170</v>
      </c>
      <c r="H49" s="82">
        <v>1</v>
      </c>
      <c r="I49" s="82">
        <v>120</v>
      </c>
      <c r="J49" s="82" t="s">
        <v>609</v>
      </c>
      <c r="O49" s="82" t="s">
        <v>762</v>
      </c>
      <c r="Q49" s="82" t="s">
        <v>279</v>
      </c>
      <c r="R49" s="82">
        <v>370</v>
      </c>
      <c r="S49" s="83" t="s">
        <v>1125</v>
      </c>
      <c r="AA49" s="82">
        <v>2011</v>
      </c>
      <c r="AH49" s="82" t="s">
        <v>1232</v>
      </c>
    </row>
    <row r="50" spans="1:34" ht="13.5">
      <c r="A50" s="83">
        <v>41512</v>
      </c>
      <c r="B50" s="82" t="s">
        <v>442</v>
      </c>
      <c r="C50" s="82" t="s">
        <v>392</v>
      </c>
      <c r="E50" s="82" t="s">
        <v>136</v>
      </c>
      <c r="F50" s="82" t="s">
        <v>137</v>
      </c>
      <c r="G50" s="82" t="s">
        <v>170</v>
      </c>
      <c r="H50" s="82">
        <v>1</v>
      </c>
      <c r="I50" s="82">
        <v>257</v>
      </c>
      <c r="J50" s="82" t="s">
        <v>609</v>
      </c>
      <c r="O50" s="82" t="s">
        <v>762</v>
      </c>
      <c r="P50" s="82" t="s">
        <v>1293</v>
      </c>
      <c r="Q50" s="82" t="s">
        <v>1233</v>
      </c>
      <c r="R50" s="82">
        <v>376</v>
      </c>
      <c r="S50" s="83" t="s">
        <v>1448</v>
      </c>
      <c r="T50" s="82" t="s">
        <v>1449</v>
      </c>
      <c r="U50" s="82" t="s">
        <v>147</v>
      </c>
      <c r="Z50" s="82">
        <v>2011</v>
      </c>
      <c r="AA50" s="82">
        <v>2015</v>
      </c>
      <c r="AC50" s="82" t="s">
        <v>1221</v>
      </c>
      <c r="AH50" s="82" t="s">
        <v>1086</v>
      </c>
    </row>
    <row r="51" spans="1:34" ht="13.5">
      <c r="A51" s="83">
        <v>41600</v>
      </c>
      <c r="B51" s="82" t="s">
        <v>546</v>
      </c>
      <c r="C51" s="82" t="s">
        <v>1188</v>
      </c>
      <c r="D51" s="82" t="s">
        <v>1331</v>
      </c>
      <c r="E51" s="82" t="s">
        <v>1508</v>
      </c>
      <c r="F51" s="82" t="s">
        <v>1506</v>
      </c>
      <c r="G51" s="82" t="s">
        <v>170</v>
      </c>
      <c r="H51" s="82">
        <v>1</v>
      </c>
      <c r="I51" s="82">
        <v>305.5</v>
      </c>
      <c r="J51" s="82" t="s">
        <v>609</v>
      </c>
      <c r="K51" s="82">
        <v>130</v>
      </c>
      <c r="M51" s="82">
        <v>8</v>
      </c>
      <c r="N51" s="82">
        <v>129</v>
      </c>
      <c r="Q51" s="82" t="s">
        <v>830</v>
      </c>
      <c r="R51" s="82" t="s">
        <v>1685</v>
      </c>
      <c r="S51" s="83" t="s">
        <v>1684</v>
      </c>
      <c r="T51" s="82" t="s">
        <v>1099</v>
      </c>
      <c r="U51" s="82" t="s">
        <v>777</v>
      </c>
      <c r="W51" s="82" t="s">
        <v>1203</v>
      </c>
      <c r="AA51" s="82">
        <v>2016</v>
      </c>
      <c r="AC51" s="82" t="s">
        <v>925</v>
      </c>
      <c r="AE51" s="82" t="s">
        <v>926</v>
      </c>
      <c r="AF51" s="82" t="s">
        <v>777</v>
      </c>
      <c r="AH51" s="82" t="s">
        <v>1507</v>
      </c>
    </row>
    <row r="52" spans="1:34" ht="13.5">
      <c r="A52" s="83">
        <v>41600</v>
      </c>
      <c r="B52" s="82" t="s">
        <v>546</v>
      </c>
      <c r="C52" s="82" t="s">
        <v>1188</v>
      </c>
      <c r="E52" s="82" t="s">
        <v>1097</v>
      </c>
      <c r="F52" s="82" t="s">
        <v>777</v>
      </c>
      <c r="G52" s="82" t="s">
        <v>170</v>
      </c>
      <c r="H52" s="82">
        <v>1</v>
      </c>
      <c r="I52" s="82">
        <v>50</v>
      </c>
      <c r="J52" s="82" t="s">
        <v>609</v>
      </c>
      <c r="Q52" s="82" t="s">
        <v>833</v>
      </c>
      <c r="R52" s="82" t="s">
        <v>777</v>
      </c>
      <c r="U52" s="82" t="s">
        <v>1098</v>
      </c>
      <c r="V52" s="82">
        <v>11</v>
      </c>
      <c r="W52" s="82" t="s">
        <v>147</v>
      </c>
      <c r="Z52" s="82">
        <v>2011</v>
      </c>
      <c r="AA52" s="82">
        <v>2013</v>
      </c>
      <c r="AG52" s="82" t="s">
        <v>1534</v>
      </c>
      <c r="AH52" s="82" t="s">
        <v>1625</v>
      </c>
    </row>
    <row r="53" spans="1:34" ht="13.5">
      <c r="A53" s="83">
        <v>41600</v>
      </c>
      <c r="B53" s="82" t="s">
        <v>546</v>
      </c>
      <c r="C53" s="82" t="s">
        <v>1155</v>
      </c>
      <c r="E53" s="82" t="s">
        <v>520</v>
      </c>
      <c r="F53" s="82" t="s">
        <v>1154</v>
      </c>
      <c r="G53" s="82" t="s">
        <v>170</v>
      </c>
      <c r="H53" s="82">
        <v>1</v>
      </c>
      <c r="I53" s="82">
        <v>520</v>
      </c>
      <c r="J53" s="82" t="s">
        <v>609</v>
      </c>
      <c r="O53" s="82" t="s">
        <v>777</v>
      </c>
      <c r="Q53" s="82" t="s">
        <v>830</v>
      </c>
      <c r="R53" s="82">
        <v>2690</v>
      </c>
      <c r="S53" s="83" t="s">
        <v>1125</v>
      </c>
      <c r="U53" s="82" t="s">
        <v>221</v>
      </c>
      <c r="AH53" s="82" t="s">
        <v>810</v>
      </c>
    </row>
    <row r="54" spans="1:34" ht="13.5">
      <c r="A54" s="83">
        <v>41600</v>
      </c>
      <c r="B54" s="82" t="s">
        <v>546</v>
      </c>
      <c r="C54" s="82" t="s">
        <v>1155</v>
      </c>
      <c r="D54" s="82" t="s">
        <v>1602</v>
      </c>
      <c r="E54" s="82" t="s">
        <v>8</v>
      </c>
      <c r="F54" s="82" t="s">
        <v>109</v>
      </c>
      <c r="G54" s="82" t="s">
        <v>170</v>
      </c>
      <c r="H54" s="82">
        <v>1</v>
      </c>
      <c r="I54" s="82">
        <v>1500</v>
      </c>
      <c r="J54" s="82" t="s">
        <v>609</v>
      </c>
      <c r="Q54" s="82" t="s">
        <v>833</v>
      </c>
      <c r="R54" s="82">
        <v>2000</v>
      </c>
      <c r="S54" s="83" t="s">
        <v>835</v>
      </c>
      <c r="T54" s="82" t="s">
        <v>777</v>
      </c>
      <c r="U54" s="82" t="s">
        <v>147</v>
      </c>
      <c r="V54" s="82">
        <v>14</v>
      </c>
      <c r="W54" s="82" t="s">
        <v>777</v>
      </c>
      <c r="AA54" s="82">
        <v>2015</v>
      </c>
      <c r="AC54" s="82" t="s">
        <v>1603</v>
      </c>
      <c r="AE54" s="82" t="s">
        <v>839</v>
      </c>
      <c r="AH54" s="82" t="s">
        <v>621</v>
      </c>
    </row>
    <row r="55" spans="1:34" ht="13.5">
      <c r="A55" s="83">
        <v>41603</v>
      </c>
      <c r="B55" s="82" t="s">
        <v>546</v>
      </c>
      <c r="C55" s="82" t="s">
        <v>1155</v>
      </c>
      <c r="E55" s="82" t="s">
        <v>1118</v>
      </c>
      <c r="F55" s="82" t="s">
        <v>1119</v>
      </c>
      <c r="G55" s="82" t="s">
        <v>170</v>
      </c>
      <c r="H55" s="82">
        <v>1</v>
      </c>
      <c r="I55" s="82">
        <v>335</v>
      </c>
      <c r="J55" s="82" t="s">
        <v>609</v>
      </c>
      <c r="Q55" s="82" t="s">
        <v>830</v>
      </c>
      <c r="R55" s="82">
        <v>552</v>
      </c>
      <c r="S55" s="83" t="s">
        <v>175</v>
      </c>
      <c r="W55" s="82" t="s">
        <v>777</v>
      </c>
      <c r="AH55" s="82" t="s">
        <v>543</v>
      </c>
    </row>
    <row r="56" spans="1:34" ht="13.5">
      <c r="A56" s="83">
        <v>41603</v>
      </c>
      <c r="B56" s="82" t="s">
        <v>546</v>
      </c>
      <c r="C56" s="82" t="s">
        <v>1155</v>
      </c>
      <c r="E56" s="82" t="s">
        <v>1156</v>
      </c>
      <c r="F56" s="82" t="s">
        <v>1119</v>
      </c>
      <c r="G56" s="82" t="s">
        <v>170</v>
      </c>
      <c r="H56" s="82">
        <v>1</v>
      </c>
      <c r="I56" s="82">
        <v>26</v>
      </c>
      <c r="J56" s="82" t="s">
        <v>608</v>
      </c>
      <c r="Q56" s="82" t="s">
        <v>830</v>
      </c>
      <c r="R56" s="82">
        <v>36.7</v>
      </c>
      <c r="S56" s="83" t="s">
        <v>175</v>
      </c>
      <c r="W56" s="82" t="s">
        <v>777</v>
      </c>
      <c r="AH56" s="82" t="s">
        <v>836</v>
      </c>
    </row>
    <row r="57" spans="1:34" ht="13.5">
      <c r="A57" s="83">
        <v>41603</v>
      </c>
      <c r="B57" s="82" t="s">
        <v>546</v>
      </c>
      <c r="C57" s="82" t="s">
        <v>1155</v>
      </c>
      <c r="D57" s="82" t="s">
        <v>615</v>
      </c>
      <c r="E57" s="82" t="s">
        <v>1509</v>
      </c>
      <c r="F57" s="82" t="s">
        <v>614</v>
      </c>
      <c r="G57" s="82" t="s">
        <v>170</v>
      </c>
      <c r="H57" s="82">
        <v>1</v>
      </c>
      <c r="I57" s="82">
        <v>487</v>
      </c>
      <c r="J57" s="82" t="s">
        <v>609</v>
      </c>
      <c r="Q57" s="82" t="s">
        <v>830</v>
      </c>
      <c r="R57" s="82">
        <v>672</v>
      </c>
      <c r="S57" s="83" t="s">
        <v>110</v>
      </c>
      <c r="U57" s="82" t="s">
        <v>816</v>
      </c>
      <c r="W57" s="82" t="s">
        <v>777</v>
      </c>
      <c r="X57" s="82" t="s">
        <v>111</v>
      </c>
      <c r="Z57" s="82">
        <v>40756</v>
      </c>
      <c r="AA57" s="82">
        <v>2015</v>
      </c>
      <c r="AD57" s="82" t="s">
        <v>1511</v>
      </c>
      <c r="AE57" s="82" t="s">
        <v>474</v>
      </c>
      <c r="AH57" s="82" t="s">
        <v>838</v>
      </c>
    </row>
    <row r="58" spans="1:34" ht="13.5">
      <c r="A58" s="83">
        <v>41606</v>
      </c>
      <c r="B58" s="82" t="s">
        <v>546</v>
      </c>
      <c r="C58" s="82" t="s">
        <v>1155</v>
      </c>
      <c r="D58" s="82" t="s">
        <v>1510</v>
      </c>
      <c r="E58" s="82" t="s">
        <v>840</v>
      </c>
      <c r="G58" s="82" t="s">
        <v>170</v>
      </c>
      <c r="H58" s="82">
        <v>1</v>
      </c>
      <c r="I58" s="82">
        <v>270</v>
      </c>
      <c r="J58" s="82" t="s">
        <v>609</v>
      </c>
      <c r="O58" s="82" t="s">
        <v>762</v>
      </c>
      <c r="Q58" s="82" t="s">
        <v>830</v>
      </c>
      <c r="R58" s="82">
        <v>477</v>
      </c>
      <c r="S58" s="83" t="s">
        <v>1689</v>
      </c>
      <c r="U58" s="82" t="s">
        <v>454</v>
      </c>
      <c r="W58" s="82" t="s">
        <v>1604</v>
      </c>
      <c r="AA58" s="82">
        <v>2015</v>
      </c>
      <c r="AC58" s="82" t="s">
        <v>1605</v>
      </c>
      <c r="AH58" s="82" t="s">
        <v>1204</v>
      </c>
    </row>
    <row r="59" spans="1:30" ht="13.5">
      <c r="A59" s="83">
        <v>41603</v>
      </c>
      <c r="B59" s="82" t="s">
        <v>546</v>
      </c>
      <c r="C59" s="82" t="s">
        <v>1155</v>
      </c>
      <c r="D59" s="82" t="s">
        <v>842</v>
      </c>
      <c r="E59" s="82" t="s">
        <v>843</v>
      </c>
      <c r="G59" s="82" t="s">
        <v>170</v>
      </c>
      <c r="H59" s="82">
        <v>1</v>
      </c>
      <c r="I59" s="82">
        <v>115</v>
      </c>
      <c r="J59" s="82" t="s">
        <v>609</v>
      </c>
      <c r="O59" s="82" t="s">
        <v>762</v>
      </c>
      <c r="P59" s="82" t="s">
        <v>1293</v>
      </c>
      <c r="Q59" s="82" t="s">
        <v>833</v>
      </c>
      <c r="R59" s="82">
        <v>210</v>
      </c>
      <c r="S59" s="83" t="s">
        <v>841</v>
      </c>
      <c r="T59" s="82" t="s">
        <v>1417</v>
      </c>
      <c r="U59" s="82" t="s">
        <v>1415</v>
      </c>
      <c r="W59" s="82" t="s">
        <v>1416</v>
      </c>
      <c r="Z59" s="82">
        <v>2011</v>
      </c>
      <c r="AA59" s="82">
        <v>2015</v>
      </c>
      <c r="AD59" s="82" t="s">
        <v>916</v>
      </c>
    </row>
    <row r="60" spans="1:34" ht="13.5">
      <c r="A60" s="83">
        <v>41603</v>
      </c>
      <c r="B60" s="82" t="s">
        <v>546</v>
      </c>
      <c r="C60" s="82" t="s">
        <v>1155</v>
      </c>
      <c r="D60" s="82" t="s">
        <v>844</v>
      </c>
      <c r="E60" s="82" t="s">
        <v>845</v>
      </c>
      <c r="G60" s="82" t="s">
        <v>170</v>
      </c>
      <c r="H60" s="82">
        <v>1</v>
      </c>
      <c r="I60" s="82">
        <v>22.3</v>
      </c>
      <c r="J60" s="82" t="s">
        <v>608</v>
      </c>
      <c r="O60" s="82" t="s">
        <v>777</v>
      </c>
      <c r="P60" s="82" t="s">
        <v>1297</v>
      </c>
      <c r="Q60" s="82" t="s">
        <v>279</v>
      </c>
      <c r="S60" s="83" t="s">
        <v>841</v>
      </c>
      <c r="W60" s="82" t="s">
        <v>770</v>
      </c>
      <c r="Z60" s="82" t="s">
        <v>777</v>
      </c>
      <c r="AD60" s="82" t="s">
        <v>846</v>
      </c>
      <c r="AH60" s="82" t="s">
        <v>1205</v>
      </c>
    </row>
    <row r="61" spans="1:30" ht="13.5">
      <c r="A61" s="83">
        <v>41512</v>
      </c>
      <c r="B61" s="82" t="s">
        <v>546</v>
      </c>
      <c r="C61" s="82" t="s">
        <v>1155</v>
      </c>
      <c r="D61" s="82" t="s">
        <v>847</v>
      </c>
      <c r="E61" s="82" t="s">
        <v>848</v>
      </c>
      <c r="G61" s="82" t="s">
        <v>170</v>
      </c>
      <c r="H61" s="82">
        <v>1</v>
      </c>
      <c r="I61" s="82">
        <v>50</v>
      </c>
      <c r="J61" s="82" t="s">
        <v>609</v>
      </c>
      <c r="O61" s="82" t="s">
        <v>617</v>
      </c>
      <c r="Q61" s="82" t="s">
        <v>830</v>
      </c>
      <c r="S61" s="83" t="s">
        <v>841</v>
      </c>
      <c r="W61" s="82" t="s">
        <v>770</v>
      </c>
      <c r="AD61" s="82" t="s">
        <v>849</v>
      </c>
    </row>
    <row r="62" spans="1:34" ht="13.5">
      <c r="A62" s="83">
        <v>41512</v>
      </c>
      <c r="B62" s="82" t="s">
        <v>442</v>
      </c>
      <c r="C62" s="82" t="s">
        <v>850</v>
      </c>
      <c r="E62" s="82" t="s">
        <v>1450</v>
      </c>
      <c r="F62" s="82" t="s">
        <v>1451</v>
      </c>
      <c r="G62" s="82" t="s">
        <v>170</v>
      </c>
      <c r="H62" s="82">
        <v>1</v>
      </c>
      <c r="I62" s="82">
        <v>120</v>
      </c>
      <c r="J62" s="82" t="s">
        <v>609</v>
      </c>
      <c r="K62" s="82">
        <v>22</v>
      </c>
      <c r="O62" s="82" t="s">
        <v>762</v>
      </c>
      <c r="Q62" s="82" t="s">
        <v>279</v>
      </c>
      <c r="R62" s="82">
        <v>257</v>
      </c>
      <c r="S62" s="83" t="s">
        <v>1125</v>
      </c>
      <c r="T62" s="82" t="s">
        <v>1452</v>
      </c>
      <c r="U62" s="82" t="s">
        <v>147</v>
      </c>
      <c r="Y62" s="82" t="s">
        <v>624</v>
      </c>
      <c r="Z62" s="82">
        <v>2007</v>
      </c>
      <c r="AA62" s="82">
        <v>2011</v>
      </c>
      <c r="AB62" s="82">
        <v>40817</v>
      </c>
      <c r="AC62" s="82" t="s">
        <v>625</v>
      </c>
      <c r="AH62" s="82" t="s">
        <v>1078</v>
      </c>
    </row>
    <row r="63" spans="1:30" ht="13.5">
      <c r="A63" s="83">
        <v>41512</v>
      </c>
      <c r="B63" s="82" t="s">
        <v>442</v>
      </c>
      <c r="C63" s="82" t="s">
        <v>850</v>
      </c>
      <c r="G63" s="82" t="s">
        <v>169</v>
      </c>
      <c r="H63" s="82">
        <v>1</v>
      </c>
      <c r="I63" s="82" t="s">
        <v>777</v>
      </c>
      <c r="J63" s="82" t="s">
        <v>609</v>
      </c>
      <c r="O63" s="82" t="s">
        <v>617</v>
      </c>
      <c r="Q63" s="82" t="s">
        <v>830</v>
      </c>
      <c r="R63" s="82">
        <v>236</v>
      </c>
      <c r="S63" s="83" t="s">
        <v>851</v>
      </c>
      <c r="W63" s="82" t="s">
        <v>147</v>
      </c>
      <c r="AC63" s="82" t="s">
        <v>852</v>
      </c>
      <c r="AD63" s="82" t="s">
        <v>581</v>
      </c>
    </row>
    <row r="64" spans="1:34" ht="13.5">
      <c r="A64" s="83">
        <v>41380</v>
      </c>
      <c r="B64" s="82" t="s">
        <v>442</v>
      </c>
      <c r="C64" s="82" t="s">
        <v>1136</v>
      </c>
      <c r="D64" s="82" t="s">
        <v>1334</v>
      </c>
      <c r="E64" s="82" t="s">
        <v>1165</v>
      </c>
      <c r="F64" s="82" t="s">
        <v>1122</v>
      </c>
      <c r="G64" s="82" t="s">
        <v>1166</v>
      </c>
      <c r="H64" s="82">
        <v>1</v>
      </c>
      <c r="I64" s="82">
        <v>97</v>
      </c>
      <c r="J64" s="82" t="s">
        <v>609</v>
      </c>
      <c r="O64" s="82" t="s">
        <v>762</v>
      </c>
      <c r="Q64" s="82" t="s">
        <v>279</v>
      </c>
      <c r="R64" s="82">
        <v>142</v>
      </c>
      <c r="S64" s="83" t="s">
        <v>1167</v>
      </c>
      <c r="T64" s="82" t="s">
        <v>854</v>
      </c>
      <c r="U64" s="82" t="s">
        <v>528</v>
      </c>
      <c r="W64" s="82" t="s">
        <v>816</v>
      </c>
      <c r="Z64" s="82">
        <v>39326</v>
      </c>
      <c r="AA64" s="82">
        <v>2011</v>
      </c>
      <c r="AE64" s="82" t="s">
        <v>777</v>
      </c>
      <c r="AH64" s="82" t="s">
        <v>529</v>
      </c>
    </row>
    <row r="65" spans="1:34" ht="13.5">
      <c r="A65" s="83">
        <v>41512</v>
      </c>
      <c r="B65" s="82" t="s">
        <v>442</v>
      </c>
      <c r="C65" s="82" t="s">
        <v>1136</v>
      </c>
      <c r="D65" s="82" t="s">
        <v>1322</v>
      </c>
      <c r="E65" s="82" t="s">
        <v>512</v>
      </c>
      <c r="F65" s="82" t="s">
        <v>1453</v>
      </c>
      <c r="G65" s="82" t="s">
        <v>170</v>
      </c>
      <c r="H65" s="82">
        <v>1</v>
      </c>
      <c r="I65" s="82">
        <v>300</v>
      </c>
      <c r="J65" s="82" t="s">
        <v>609</v>
      </c>
      <c r="K65" s="82">
        <v>188</v>
      </c>
      <c r="N65" s="82">
        <v>9</v>
      </c>
      <c r="O65" s="82" t="s">
        <v>762</v>
      </c>
      <c r="P65" s="82" t="s">
        <v>1293</v>
      </c>
      <c r="Q65" s="82" t="s">
        <v>279</v>
      </c>
      <c r="R65" s="82">
        <v>350</v>
      </c>
      <c r="S65" s="83" t="s">
        <v>1454</v>
      </c>
      <c r="T65" s="82" t="s">
        <v>1455</v>
      </c>
      <c r="U65" s="82" t="s">
        <v>579</v>
      </c>
      <c r="W65" s="82" t="s">
        <v>777</v>
      </c>
      <c r="Z65" s="82">
        <v>1999</v>
      </c>
      <c r="AA65" s="82">
        <v>2009</v>
      </c>
      <c r="AB65" s="82">
        <v>2009</v>
      </c>
      <c r="AE65" s="82" t="s">
        <v>115</v>
      </c>
      <c r="AH65" s="82" t="s">
        <v>145</v>
      </c>
    </row>
    <row r="66" spans="1:34" ht="13.5">
      <c r="A66" s="83">
        <v>41647</v>
      </c>
      <c r="B66" s="82" t="s">
        <v>442</v>
      </c>
      <c r="C66" s="82" t="s">
        <v>1136</v>
      </c>
      <c r="E66" s="82" t="s">
        <v>1137</v>
      </c>
      <c r="F66" s="82" t="s">
        <v>1319</v>
      </c>
      <c r="G66" s="82" t="s">
        <v>170</v>
      </c>
      <c r="H66" s="82">
        <v>1</v>
      </c>
      <c r="I66" s="82">
        <v>278</v>
      </c>
      <c r="J66" s="82" t="s">
        <v>609</v>
      </c>
      <c r="Q66" s="82" t="s">
        <v>830</v>
      </c>
      <c r="R66" s="82">
        <v>555</v>
      </c>
      <c r="S66" s="83" t="s">
        <v>1125</v>
      </c>
      <c r="T66" s="82" t="s">
        <v>1138</v>
      </c>
      <c r="U66" s="82" t="s">
        <v>147</v>
      </c>
      <c r="AC66" s="82" t="s">
        <v>1432</v>
      </c>
      <c r="AH66" s="82" t="s">
        <v>1206</v>
      </c>
    </row>
    <row r="67" spans="1:34" ht="13.5">
      <c r="A67" s="83">
        <v>41512</v>
      </c>
      <c r="B67" s="82" t="s">
        <v>442</v>
      </c>
      <c r="C67" s="82" t="s">
        <v>1136</v>
      </c>
      <c r="E67" s="82" t="s">
        <v>1320</v>
      </c>
      <c r="F67" s="82" t="s">
        <v>390</v>
      </c>
      <c r="G67" s="82" t="s">
        <v>170</v>
      </c>
      <c r="H67" s="82">
        <v>1</v>
      </c>
      <c r="I67" s="82">
        <v>1870</v>
      </c>
      <c r="J67" s="82" t="s">
        <v>609</v>
      </c>
      <c r="K67" s="82">
        <v>243</v>
      </c>
      <c r="N67" s="82">
        <v>14</v>
      </c>
      <c r="Q67" s="82" t="s">
        <v>267</v>
      </c>
      <c r="R67" s="82">
        <v>1700</v>
      </c>
      <c r="S67" s="83" t="s">
        <v>648</v>
      </c>
      <c r="T67" s="82" t="s">
        <v>1138</v>
      </c>
      <c r="U67" s="82" t="s">
        <v>1157</v>
      </c>
      <c r="W67" s="82" t="s">
        <v>932</v>
      </c>
      <c r="X67" s="82" t="s">
        <v>391</v>
      </c>
      <c r="AA67" s="82" t="s">
        <v>853</v>
      </c>
      <c r="AC67" s="82" t="s">
        <v>933</v>
      </c>
      <c r="AE67" s="82" t="s">
        <v>1171</v>
      </c>
      <c r="AF67" s="82" t="s">
        <v>490</v>
      </c>
      <c r="AH67" s="82" t="s">
        <v>328</v>
      </c>
    </row>
    <row r="68" spans="1:32" ht="13.5">
      <c r="A68" s="83">
        <v>41380</v>
      </c>
      <c r="B68" s="82" t="s">
        <v>116</v>
      </c>
      <c r="C68" s="82" t="s">
        <v>1158</v>
      </c>
      <c r="E68" s="82" t="s">
        <v>1183</v>
      </c>
      <c r="F68" s="82" t="s">
        <v>1085</v>
      </c>
      <c r="G68" s="82" t="s">
        <v>170</v>
      </c>
      <c r="H68" s="82">
        <v>1</v>
      </c>
      <c r="I68" s="82">
        <v>44</v>
      </c>
      <c r="J68" s="82" t="s">
        <v>608</v>
      </c>
      <c r="O68" s="82" t="s">
        <v>762</v>
      </c>
      <c r="Q68" s="82" t="s">
        <v>279</v>
      </c>
      <c r="R68" s="82">
        <v>150</v>
      </c>
      <c r="S68" s="83" t="s">
        <v>841</v>
      </c>
      <c r="T68" s="82" t="s">
        <v>553</v>
      </c>
      <c r="U68" s="82" t="s">
        <v>147</v>
      </c>
      <c r="X68" s="82" t="s">
        <v>147</v>
      </c>
      <c r="AA68" s="82">
        <v>41153</v>
      </c>
      <c r="AB68" s="82">
        <v>40878</v>
      </c>
      <c r="AC68" s="82" t="s">
        <v>1182</v>
      </c>
      <c r="AE68" s="82" t="s">
        <v>525</v>
      </c>
      <c r="AF68" s="82" t="s">
        <v>569</v>
      </c>
    </row>
    <row r="69" spans="1:34" ht="13.5">
      <c r="A69" s="83">
        <v>41512</v>
      </c>
      <c r="B69" s="82" t="s">
        <v>442</v>
      </c>
      <c r="C69" s="82" t="s">
        <v>117</v>
      </c>
      <c r="E69" s="82" t="s">
        <v>1102</v>
      </c>
      <c r="F69" s="82" t="s">
        <v>1103</v>
      </c>
      <c r="G69" s="82" t="s">
        <v>170</v>
      </c>
      <c r="H69" s="82">
        <v>1</v>
      </c>
      <c r="I69" s="82">
        <v>160</v>
      </c>
      <c r="J69" s="82" t="s">
        <v>609</v>
      </c>
      <c r="K69" s="82">
        <v>37</v>
      </c>
      <c r="O69" s="82" t="s">
        <v>762</v>
      </c>
      <c r="P69" s="82" t="s">
        <v>1293</v>
      </c>
      <c r="Q69" s="82" t="s">
        <v>833</v>
      </c>
      <c r="R69" s="82">
        <v>375</v>
      </c>
      <c r="S69" s="83" t="s">
        <v>9</v>
      </c>
      <c r="T69" s="82" t="s">
        <v>1456</v>
      </c>
      <c r="U69" s="82" t="s">
        <v>147</v>
      </c>
      <c r="V69" s="82">
        <v>14</v>
      </c>
      <c r="W69" s="82" t="s">
        <v>777</v>
      </c>
      <c r="Y69" s="82" t="s">
        <v>10</v>
      </c>
      <c r="Z69" s="82">
        <v>39753</v>
      </c>
      <c r="AA69" s="82">
        <v>2013</v>
      </c>
      <c r="AC69" s="82" t="s">
        <v>1211</v>
      </c>
      <c r="AE69" s="82" t="s">
        <v>737</v>
      </c>
      <c r="AH69" s="82" t="s">
        <v>479</v>
      </c>
    </row>
    <row r="70" spans="1:34" ht="13.5">
      <c r="A70" s="83">
        <v>41512</v>
      </c>
      <c r="B70" s="82" t="s">
        <v>442</v>
      </c>
      <c r="C70" s="82" t="s">
        <v>117</v>
      </c>
      <c r="D70" s="82" t="s">
        <v>154</v>
      </c>
      <c r="E70" s="82" t="s">
        <v>738</v>
      </c>
      <c r="F70" s="82" t="s">
        <v>153</v>
      </c>
      <c r="G70" s="82" t="s">
        <v>170</v>
      </c>
      <c r="H70" s="82">
        <v>1</v>
      </c>
      <c r="I70" s="82" t="s">
        <v>777</v>
      </c>
      <c r="J70" s="82" t="s">
        <v>609</v>
      </c>
      <c r="Q70" s="82" t="s">
        <v>764</v>
      </c>
      <c r="R70" s="82">
        <v>754</v>
      </c>
      <c r="S70" s="83" t="s">
        <v>811</v>
      </c>
      <c r="U70" s="82" t="s">
        <v>1042</v>
      </c>
      <c r="AE70" s="82" t="s">
        <v>1092</v>
      </c>
      <c r="AF70" s="82" t="s">
        <v>42</v>
      </c>
      <c r="AH70" s="82" t="s">
        <v>332</v>
      </c>
    </row>
    <row r="71" spans="1:29" ht="13.5">
      <c r="A71" s="83">
        <v>41512</v>
      </c>
      <c r="B71" s="82" t="s">
        <v>432</v>
      </c>
      <c r="C71" s="82" t="s">
        <v>1114</v>
      </c>
      <c r="E71" s="82" t="s">
        <v>1146</v>
      </c>
      <c r="F71" s="82" t="s">
        <v>401</v>
      </c>
      <c r="G71" s="82" t="s">
        <v>170</v>
      </c>
      <c r="H71" s="82">
        <v>1</v>
      </c>
      <c r="I71" s="82">
        <v>24</v>
      </c>
      <c r="J71" s="82" t="s">
        <v>608</v>
      </c>
      <c r="Q71" s="82" t="s">
        <v>279</v>
      </c>
      <c r="R71" s="82">
        <v>33</v>
      </c>
      <c r="S71" s="83" t="s">
        <v>1043</v>
      </c>
      <c r="W71" s="82" t="s">
        <v>777</v>
      </c>
      <c r="AA71" s="82">
        <v>2006</v>
      </c>
      <c r="AC71" s="82" t="s">
        <v>336</v>
      </c>
    </row>
    <row r="72" spans="1:34" ht="13.5">
      <c r="A72" s="83">
        <v>41512</v>
      </c>
      <c r="B72" s="82" t="s">
        <v>442</v>
      </c>
      <c r="C72" s="82" t="s">
        <v>6</v>
      </c>
      <c r="D72" s="82" t="s">
        <v>1329</v>
      </c>
      <c r="E72" s="82" t="s">
        <v>1093</v>
      </c>
      <c r="F72" s="82" t="s">
        <v>651</v>
      </c>
      <c r="G72" s="82" t="s">
        <v>338</v>
      </c>
      <c r="H72" s="82">
        <v>1</v>
      </c>
      <c r="I72" s="82">
        <v>400</v>
      </c>
      <c r="J72" s="82" t="s">
        <v>609</v>
      </c>
      <c r="K72" s="82">
        <v>108</v>
      </c>
      <c r="N72" s="82">
        <v>12570</v>
      </c>
      <c r="O72" s="82" t="s">
        <v>762</v>
      </c>
      <c r="P72" s="82" t="s">
        <v>1293</v>
      </c>
      <c r="Q72" s="82" t="s">
        <v>279</v>
      </c>
      <c r="R72" s="82">
        <v>621</v>
      </c>
      <c r="S72" s="83" t="s">
        <v>821</v>
      </c>
      <c r="T72" s="82" t="s">
        <v>578</v>
      </c>
      <c r="U72" s="82" t="s">
        <v>147</v>
      </c>
      <c r="W72" s="82" t="s">
        <v>1330</v>
      </c>
      <c r="Y72" s="82" t="s">
        <v>1105</v>
      </c>
      <c r="Z72" s="82">
        <v>2009</v>
      </c>
      <c r="AA72" s="82">
        <v>2013</v>
      </c>
      <c r="AC72" s="82" t="s">
        <v>620</v>
      </c>
      <c r="AE72" s="82" t="s">
        <v>670</v>
      </c>
      <c r="AF72" s="82" t="s">
        <v>521</v>
      </c>
      <c r="AH72" s="82" t="s">
        <v>619</v>
      </c>
    </row>
    <row r="73" spans="1:34" ht="13.5">
      <c r="A73" s="83">
        <v>41512</v>
      </c>
      <c r="B73" s="82" t="s">
        <v>442</v>
      </c>
      <c r="C73" s="82" t="s">
        <v>1094</v>
      </c>
      <c r="E73" s="82" t="s">
        <v>594</v>
      </c>
      <c r="F73" s="82" t="s">
        <v>402</v>
      </c>
      <c r="G73" s="82" t="s">
        <v>170</v>
      </c>
      <c r="H73" s="82">
        <v>1</v>
      </c>
      <c r="I73" s="82">
        <v>238</v>
      </c>
      <c r="J73" s="82" t="s">
        <v>609</v>
      </c>
      <c r="Q73" s="82" t="s">
        <v>833</v>
      </c>
      <c r="R73" s="82">
        <v>526</v>
      </c>
      <c r="S73" s="83" t="s">
        <v>1207</v>
      </c>
      <c r="U73" s="82" t="s">
        <v>686</v>
      </c>
      <c r="Z73" s="82">
        <v>41000</v>
      </c>
      <c r="AA73" s="82">
        <v>2015</v>
      </c>
      <c r="AC73" s="82" t="s">
        <v>477</v>
      </c>
      <c r="AH73" s="82" t="s">
        <v>1208</v>
      </c>
    </row>
    <row r="74" spans="1:34" ht="13.5">
      <c r="A74" s="83">
        <v>41655</v>
      </c>
      <c r="B74" s="82" t="s">
        <v>546</v>
      </c>
      <c r="C74" s="82" t="s">
        <v>1077</v>
      </c>
      <c r="E74" s="82" t="s">
        <v>397</v>
      </c>
      <c r="F74" s="82" t="s">
        <v>398</v>
      </c>
      <c r="G74" s="82" t="s">
        <v>170</v>
      </c>
      <c r="H74" s="82">
        <v>1</v>
      </c>
      <c r="I74" s="82">
        <v>165</v>
      </c>
      <c r="J74" s="82" t="s">
        <v>609</v>
      </c>
      <c r="O74" s="82" t="s">
        <v>762</v>
      </c>
      <c r="Q74" s="82" t="s">
        <v>830</v>
      </c>
      <c r="R74" s="82">
        <v>840</v>
      </c>
      <c r="S74" s="83" t="s">
        <v>1512</v>
      </c>
      <c r="T74" s="82" t="s">
        <v>1181</v>
      </c>
      <c r="W74" s="82" t="s">
        <v>1179</v>
      </c>
      <c r="Z74" s="82">
        <v>2013</v>
      </c>
      <c r="AD74" s="82" t="s">
        <v>1180</v>
      </c>
      <c r="AE74" s="82" t="s">
        <v>399</v>
      </c>
      <c r="AF74" s="82" t="s">
        <v>522</v>
      </c>
      <c r="AH74" s="82" t="s">
        <v>1698</v>
      </c>
    </row>
    <row r="75" spans="1:34" ht="13.5">
      <c r="A75" s="83">
        <v>41512</v>
      </c>
      <c r="B75" s="82" t="s">
        <v>566</v>
      </c>
      <c r="C75" s="82" t="s">
        <v>593</v>
      </c>
      <c r="D75" s="82" t="s">
        <v>613</v>
      </c>
      <c r="E75" s="82" t="s">
        <v>491</v>
      </c>
      <c r="F75" s="82" t="s">
        <v>612</v>
      </c>
      <c r="G75" s="82" t="s">
        <v>170</v>
      </c>
      <c r="H75" s="82">
        <v>1</v>
      </c>
      <c r="I75" s="82" t="s">
        <v>1427</v>
      </c>
      <c r="J75" s="82" t="s">
        <v>609</v>
      </c>
      <c r="Q75" s="82" t="s">
        <v>279</v>
      </c>
      <c r="R75" s="82">
        <v>247</v>
      </c>
      <c r="S75" s="83" t="s">
        <v>711</v>
      </c>
      <c r="T75" s="82" t="s">
        <v>656</v>
      </c>
      <c r="U75" s="82" t="s">
        <v>188</v>
      </c>
      <c r="V75" s="82">
        <v>16</v>
      </c>
      <c r="W75" s="82" t="s">
        <v>147</v>
      </c>
      <c r="X75" s="82" t="s">
        <v>1076</v>
      </c>
      <c r="AE75" s="82" t="s">
        <v>1133</v>
      </c>
      <c r="AH75" s="82" t="s">
        <v>837</v>
      </c>
    </row>
    <row r="76" spans="1:34" ht="13.5">
      <c r="A76" s="83">
        <v>41512</v>
      </c>
      <c r="B76" s="82" t="s">
        <v>566</v>
      </c>
      <c r="C76" s="82" t="s">
        <v>593</v>
      </c>
      <c r="E76" s="82" t="s">
        <v>1112</v>
      </c>
      <c r="F76" s="82" t="s">
        <v>484</v>
      </c>
      <c r="G76" s="82" t="s">
        <v>170</v>
      </c>
      <c r="H76" s="82">
        <v>1</v>
      </c>
      <c r="I76" s="82">
        <v>110</v>
      </c>
      <c r="J76" s="82" t="s">
        <v>609</v>
      </c>
      <c r="K76" s="82">
        <v>110</v>
      </c>
      <c r="O76" s="82" t="s">
        <v>762</v>
      </c>
      <c r="P76" s="82" t="s">
        <v>1293</v>
      </c>
      <c r="Q76" s="82" t="s">
        <v>833</v>
      </c>
      <c r="R76" s="82">
        <v>245</v>
      </c>
      <c r="S76" s="83" t="s">
        <v>1458</v>
      </c>
      <c r="T76" s="82" t="s">
        <v>1457</v>
      </c>
      <c r="U76" s="82" t="s">
        <v>147</v>
      </c>
      <c r="Z76" s="82">
        <v>2007</v>
      </c>
      <c r="AA76" s="82">
        <v>2014</v>
      </c>
      <c r="AH76" s="82" t="s">
        <v>1107</v>
      </c>
    </row>
    <row r="77" spans="1:34" ht="13.5">
      <c r="A77" s="83">
        <v>41512</v>
      </c>
      <c r="B77" s="82" t="s">
        <v>394</v>
      </c>
      <c r="C77" s="82" t="s">
        <v>1113</v>
      </c>
      <c r="D77" s="82" t="s">
        <v>1339</v>
      </c>
      <c r="E77" s="82" t="s">
        <v>234</v>
      </c>
      <c r="F77" s="82" t="s">
        <v>235</v>
      </c>
      <c r="G77" s="82" t="s">
        <v>170</v>
      </c>
      <c r="H77" s="82">
        <v>1</v>
      </c>
      <c r="I77" s="82">
        <v>18</v>
      </c>
      <c r="J77" s="82" t="s">
        <v>610</v>
      </c>
      <c r="K77" s="82">
        <v>109</v>
      </c>
      <c r="N77" s="82">
        <v>0.56</v>
      </c>
      <c r="O77" s="82" t="s">
        <v>762</v>
      </c>
      <c r="P77" s="82" t="s">
        <v>1293</v>
      </c>
      <c r="Q77" s="82" t="s">
        <v>279</v>
      </c>
      <c r="R77" s="82">
        <v>165</v>
      </c>
      <c r="S77" s="83" t="s">
        <v>1125</v>
      </c>
      <c r="T77" s="82" t="s">
        <v>1459</v>
      </c>
      <c r="U77" s="82" t="s">
        <v>147</v>
      </c>
      <c r="W77" s="82" t="s">
        <v>1340</v>
      </c>
      <c r="Z77" s="82">
        <v>2002</v>
      </c>
      <c r="AA77" s="82">
        <v>2006</v>
      </c>
      <c r="AH77" s="82" t="s">
        <v>395</v>
      </c>
    </row>
    <row r="78" spans="1:34" ht="13.5">
      <c r="A78" s="83">
        <v>41512</v>
      </c>
      <c r="B78" s="82" t="s">
        <v>442</v>
      </c>
      <c r="C78" s="82" t="s">
        <v>1261</v>
      </c>
      <c r="D78" s="82" t="s">
        <v>1460</v>
      </c>
      <c r="E78" s="82" t="s">
        <v>1124</v>
      </c>
      <c r="G78" s="82" t="s">
        <v>170</v>
      </c>
      <c r="H78" s="82">
        <v>1</v>
      </c>
      <c r="I78" s="82">
        <v>275</v>
      </c>
      <c r="J78" s="82" t="s">
        <v>609</v>
      </c>
      <c r="O78" s="82" t="s">
        <v>762</v>
      </c>
      <c r="P78" s="82" t="s">
        <v>1293</v>
      </c>
      <c r="Q78" s="82" t="s">
        <v>833</v>
      </c>
      <c r="R78" s="82">
        <v>556</v>
      </c>
      <c r="S78" s="83" t="s">
        <v>1125</v>
      </c>
      <c r="U78" s="82" t="s">
        <v>147</v>
      </c>
      <c r="Z78" s="82">
        <v>41306</v>
      </c>
      <c r="AA78" s="82">
        <v>43070</v>
      </c>
      <c r="AC78" s="82" t="s">
        <v>1359</v>
      </c>
      <c r="AG78" s="82" t="s">
        <v>1073</v>
      </c>
      <c r="AH78" s="82" t="s">
        <v>1440</v>
      </c>
    </row>
    <row r="79" spans="1:34" ht="13.5">
      <c r="A79" s="83">
        <v>41446</v>
      </c>
      <c r="B79" s="82" t="s">
        <v>331</v>
      </c>
      <c r="C79" s="82" t="s">
        <v>141</v>
      </c>
      <c r="D79" s="82" t="s">
        <v>1401</v>
      </c>
      <c r="E79" s="82" t="s">
        <v>386</v>
      </c>
      <c r="F79" s="82" t="s">
        <v>387</v>
      </c>
      <c r="G79" s="82" t="s">
        <v>170</v>
      </c>
      <c r="H79" s="82">
        <v>1</v>
      </c>
      <c r="I79" s="82" t="s">
        <v>1579</v>
      </c>
      <c r="J79" s="82" t="s">
        <v>609</v>
      </c>
      <c r="K79" s="82">
        <v>94</v>
      </c>
      <c r="M79" s="82">
        <v>10</v>
      </c>
      <c r="N79" s="82">
        <v>198</v>
      </c>
      <c r="O79" s="82" t="s">
        <v>762</v>
      </c>
      <c r="Q79" s="82" t="s">
        <v>279</v>
      </c>
      <c r="R79" s="82">
        <v>360</v>
      </c>
      <c r="S79" s="83" t="s">
        <v>1408</v>
      </c>
      <c r="T79" s="82" t="s">
        <v>777</v>
      </c>
      <c r="U79" s="82" t="s">
        <v>686</v>
      </c>
      <c r="V79" s="82">
        <v>10</v>
      </c>
      <c r="W79" s="82" t="s">
        <v>147</v>
      </c>
      <c r="Z79" s="82">
        <v>2009</v>
      </c>
      <c r="AA79" s="82">
        <v>2012</v>
      </c>
      <c r="AD79" s="82" t="s">
        <v>1400</v>
      </c>
      <c r="AG79" s="82" t="s">
        <v>2</v>
      </c>
      <c r="AH79" s="82" t="s">
        <v>1398</v>
      </c>
    </row>
    <row r="80" spans="1:34" ht="13.5">
      <c r="A80" s="83">
        <v>41512</v>
      </c>
      <c r="B80" s="82" t="s">
        <v>331</v>
      </c>
      <c r="C80" s="82" t="s">
        <v>141</v>
      </c>
      <c r="D80" s="82" t="s">
        <v>1405</v>
      </c>
      <c r="E80" s="82" t="s">
        <v>1404</v>
      </c>
      <c r="F80" s="82" t="s">
        <v>1403</v>
      </c>
      <c r="G80" s="82" t="s">
        <v>1402</v>
      </c>
      <c r="H80" s="82">
        <v>1</v>
      </c>
      <c r="I80" s="82">
        <v>21</v>
      </c>
      <c r="J80" s="82" t="s">
        <v>610</v>
      </c>
      <c r="O80" s="82" t="s">
        <v>617</v>
      </c>
      <c r="Q80" s="82" t="s">
        <v>830</v>
      </c>
      <c r="R80" s="82">
        <v>6</v>
      </c>
      <c r="S80" s="83" t="s">
        <v>1396</v>
      </c>
      <c r="Z80" s="82">
        <v>2011</v>
      </c>
      <c r="AA80" s="82">
        <v>2013</v>
      </c>
      <c r="AD80" s="82" t="s">
        <v>1397</v>
      </c>
      <c r="AE80" s="82" t="s">
        <v>1217</v>
      </c>
      <c r="AH80" s="82" t="s">
        <v>1407</v>
      </c>
    </row>
    <row r="81" spans="1:34" ht="13.5">
      <c r="A81" s="83">
        <v>41512</v>
      </c>
      <c r="B81" s="82" t="s">
        <v>442</v>
      </c>
      <c r="C81" s="82" t="s">
        <v>388</v>
      </c>
      <c r="D81" s="82" t="s">
        <v>1341</v>
      </c>
      <c r="E81" s="82" t="s">
        <v>1134</v>
      </c>
      <c r="F81" s="82" t="s">
        <v>1342</v>
      </c>
      <c r="G81" s="82" t="s">
        <v>170</v>
      </c>
      <c r="H81" s="82">
        <v>1</v>
      </c>
      <c r="I81" s="82">
        <v>20</v>
      </c>
      <c r="J81" s="82" t="s">
        <v>608</v>
      </c>
      <c r="Q81" s="82" t="s">
        <v>833</v>
      </c>
      <c r="S81" s="83" t="s">
        <v>300</v>
      </c>
      <c r="T81" s="82" t="s">
        <v>1135</v>
      </c>
      <c r="U81" s="82" t="s">
        <v>147</v>
      </c>
      <c r="V81" s="82">
        <v>13</v>
      </c>
      <c r="W81" s="82" t="s">
        <v>301</v>
      </c>
      <c r="AE81" s="82" t="s">
        <v>482</v>
      </c>
      <c r="AH81" s="82" t="s">
        <v>1406</v>
      </c>
    </row>
    <row r="82" spans="1:30" ht="13.5">
      <c r="A82" s="83">
        <v>41512</v>
      </c>
      <c r="B82" s="82" t="s">
        <v>331</v>
      </c>
      <c r="C82" s="82" t="s">
        <v>483</v>
      </c>
      <c r="D82" s="82" t="s">
        <v>1391</v>
      </c>
      <c r="E82" s="82" t="s">
        <v>1390</v>
      </c>
      <c r="F82" s="82" t="s">
        <v>1395</v>
      </c>
      <c r="G82" s="82" t="s">
        <v>170</v>
      </c>
      <c r="H82" s="82">
        <v>3</v>
      </c>
      <c r="I82" s="82" t="s">
        <v>1619</v>
      </c>
      <c r="J82" s="82" t="s">
        <v>609</v>
      </c>
      <c r="K82" s="82" t="s">
        <v>1392</v>
      </c>
      <c r="N82" s="82" t="s">
        <v>1393</v>
      </c>
      <c r="P82" s="82" t="s">
        <v>1297</v>
      </c>
      <c r="Q82" s="82" t="s">
        <v>830</v>
      </c>
      <c r="R82" s="82">
        <v>2200</v>
      </c>
      <c r="S82" s="83" t="s">
        <v>532</v>
      </c>
      <c r="T82" s="82" t="s">
        <v>147</v>
      </c>
      <c r="U82" s="82" t="s">
        <v>147</v>
      </c>
      <c r="Z82" s="82">
        <v>2013</v>
      </c>
      <c r="AA82" s="82">
        <v>2019</v>
      </c>
      <c r="AC82" s="82" t="s">
        <v>1394</v>
      </c>
      <c r="AD82" s="82" t="s">
        <v>1079</v>
      </c>
    </row>
    <row r="83" spans="1:34" ht="13.5">
      <c r="A83" s="83">
        <v>41380</v>
      </c>
      <c r="B83" s="82" t="s">
        <v>566</v>
      </c>
      <c r="C83" s="82" t="s">
        <v>487</v>
      </c>
      <c r="E83" s="82" t="s">
        <v>1260</v>
      </c>
      <c r="F83" s="82" t="s">
        <v>466</v>
      </c>
      <c r="G83" s="82" t="s">
        <v>170</v>
      </c>
      <c r="H83" s="82">
        <v>1</v>
      </c>
      <c r="I83" s="82">
        <v>130</v>
      </c>
      <c r="J83" s="82" t="s">
        <v>609</v>
      </c>
      <c r="Q83" s="82" t="s">
        <v>833</v>
      </c>
      <c r="R83" s="82">
        <v>350</v>
      </c>
      <c r="S83" s="83" t="s">
        <v>1125</v>
      </c>
      <c r="T83" s="82" t="s">
        <v>467</v>
      </c>
      <c r="U83" s="82" t="s">
        <v>147</v>
      </c>
      <c r="V83" s="82" t="s">
        <v>862</v>
      </c>
      <c r="W83" s="82" t="s">
        <v>385</v>
      </c>
      <c r="Z83" s="82">
        <v>40603</v>
      </c>
      <c r="AA83" s="82">
        <v>42004</v>
      </c>
      <c r="AC83" s="82" t="s">
        <v>915</v>
      </c>
      <c r="AF83" s="82" t="s">
        <v>863</v>
      </c>
      <c r="AG83" s="82" t="s">
        <v>864</v>
      </c>
      <c r="AH83" s="82" t="s">
        <v>865</v>
      </c>
    </row>
    <row r="84" spans="1:34" ht="13.5">
      <c r="A84" s="83">
        <v>41380</v>
      </c>
      <c r="B84" s="82" t="s">
        <v>566</v>
      </c>
      <c r="C84" s="82" t="s">
        <v>487</v>
      </c>
      <c r="E84" s="82" t="s">
        <v>1327</v>
      </c>
      <c r="F84" s="82" t="s">
        <v>643</v>
      </c>
      <c r="G84" s="82" t="s">
        <v>170</v>
      </c>
      <c r="H84" s="82">
        <v>1</v>
      </c>
      <c r="I84" s="82">
        <v>1320</v>
      </c>
      <c r="J84" s="82" t="s">
        <v>609</v>
      </c>
      <c r="Q84" s="82" t="s">
        <v>830</v>
      </c>
      <c r="R84" s="82">
        <v>1700</v>
      </c>
      <c r="S84" s="83" t="s">
        <v>1125</v>
      </c>
      <c r="T84" s="82" t="s">
        <v>33</v>
      </c>
      <c r="U84" s="82" t="s">
        <v>33</v>
      </c>
      <c r="W84" s="82" t="s">
        <v>1328</v>
      </c>
      <c r="AE84" s="82" t="s">
        <v>407</v>
      </c>
      <c r="AH84" s="82" t="s">
        <v>148</v>
      </c>
    </row>
    <row r="85" spans="1:34" ht="13.5">
      <c r="A85" s="83">
        <v>41380</v>
      </c>
      <c r="B85" s="82" t="s">
        <v>566</v>
      </c>
      <c r="C85" s="82" t="s">
        <v>487</v>
      </c>
      <c r="E85" s="82" t="s">
        <v>1139</v>
      </c>
      <c r="F85" s="82" t="s">
        <v>466</v>
      </c>
      <c r="G85" s="82" t="s">
        <v>170</v>
      </c>
      <c r="H85" s="82">
        <v>1</v>
      </c>
      <c r="I85" s="82">
        <v>47</v>
      </c>
      <c r="J85" s="82" t="s">
        <v>609</v>
      </c>
      <c r="Q85" s="82" t="s">
        <v>830</v>
      </c>
      <c r="R85" s="82">
        <v>430</v>
      </c>
      <c r="S85" s="83" t="s">
        <v>532</v>
      </c>
      <c r="T85" s="82" t="s">
        <v>467</v>
      </c>
      <c r="U85" s="82" t="s">
        <v>147</v>
      </c>
      <c r="AC85" s="82" t="s">
        <v>915</v>
      </c>
      <c r="AH85" s="82" t="s">
        <v>476</v>
      </c>
    </row>
    <row r="86" spans="1:34" ht="13.5">
      <c r="A86" s="83">
        <v>41386</v>
      </c>
      <c r="B86" s="82" t="s">
        <v>566</v>
      </c>
      <c r="C86" s="82" t="s">
        <v>487</v>
      </c>
      <c r="E86" s="82" t="s">
        <v>1142</v>
      </c>
      <c r="F86" s="82" t="s">
        <v>1143</v>
      </c>
      <c r="G86" s="82" t="s">
        <v>170</v>
      </c>
      <c r="H86" s="82">
        <v>2</v>
      </c>
      <c r="I86" s="82">
        <v>100</v>
      </c>
      <c r="J86" s="82" t="s">
        <v>609</v>
      </c>
      <c r="O86" s="82" t="s">
        <v>762</v>
      </c>
      <c r="P86" s="82" t="s">
        <v>1293</v>
      </c>
      <c r="Q86" s="82" t="s">
        <v>279</v>
      </c>
      <c r="R86" s="82">
        <v>84.8</v>
      </c>
      <c r="S86" s="83" t="s">
        <v>841</v>
      </c>
      <c r="T86" s="82" t="s">
        <v>686</v>
      </c>
      <c r="U86" s="82" t="s">
        <v>686</v>
      </c>
      <c r="V86" s="82" t="s">
        <v>866</v>
      </c>
      <c r="Z86" s="82">
        <v>2007</v>
      </c>
      <c r="AA86" s="82">
        <v>2010</v>
      </c>
      <c r="AE86" s="82" t="s">
        <v>409</v>
      </c>
      <c r="AF86" s="82" t="s">
        <v>480</v>
      </c>
      <c r="AG86" s="82" t="s">
        <v>867</v>
      </c>
      <c r="AH86" s="82" t="s">
        <v>1311</v>
      </c>
    </row>
    <row r="87" spans="1:33" ht="13.5">
      <c r="A87" s="83">
        <v>41562</v>
      </c>
      <c r="B87" s="82" t="s">
        <v>566</v>
      </c>
      <c r="C87" s="82" t="s">
        <v>487</v>
      </c>
      <c r="D87" s="82" t="s">
        <v>527</v>
      </c>
      <c r="E87" s="82" t="s">
        <v>563</v>
      </c>
      <c r="G87" s="82" t="s">
        <v>170</v>
      </c>
      <c r="H87" s="82">
        <v>1</v>
      </c>
      <c r="I87" s="82">
        <v>180</v>
      </c>
      <c r="J87" s="82" t="s">
        <v>609</v>
      </c>
      <c r="O87" s="82" t="s">
        <v>762</v>
      </c>
      <c r="Q87" s="82" t="s">
        <v>1669</v>
      </c>
      <c r="R87" s="82">
        <v>3450</v>
      </c>
      <c r="T87" s="82" t="s">
        <v>506</v>
      </c>
      <c r="U87" s="82" t="s">
        <v>686</v>
      </c>
      <c r="Z87" s="82">
        <v>40817</v>
      </c>
      <c r="AA87" s="82">
        <v>2015</v>
      </c>
      <c r="AC87" s="82" t="s">
        <v>526</v>
      </c>
      <c r="AG87" s="82" t="s">
        <v>1673</v>
      </c>
    </row>
    <row r="88" spans="1:34" ht="13.5">
      <c r="A88" s="83">
        <v>41512</v>
      </c>
      <c r="B88" s="82" t="s">
        <v>566</v>
      </c>
      <c r="C88" s="82" t="s">
        <v>487</v>
      </c>
      <c r="E88" s="82" t="s">
        <v>1087</v>
      </c>
      <c r="F88" s="82" t="s">
        <v>400</v>
      </c>
      <c r="G88" s="82" t="s">
        <v>170</v>
      </c>
      <c r="H88" s="82">
        <v>1</v>
      </c>
      <c r="I88" s="82">
        <v>120</v>
      </c>
      <c r="J88" s="82" t="s">
        <v>609</v>
      </c>
      <c r="O88" s="82" t="s">
        <v>762</v>
      </c>
      <c r="Q88" s="82" t="s">
        <v>279</v>
      </c>
      <c r="S88" s="83" t="s">
        <v>309</v>
      </c>
      <c r="T88" s="82" t="s">
        <v>147</v>
      </c>
      <c r="U88" s="82" t="s">
        <v>147</v>
      </c>
      <c r="X88" s="82" t="s">
        <v>381</v>
      </c>
      <c r="AE88" s="82" t="s">
        <v>1131</v>
      </c>
      <c r="AG88" s="82" t="s">
        <v>873</v>
      </c>
      <c r="AH88" s="82" t="s">
        <v>874</v>
      </c>
    </row>
    <row r="89" spans="1:34" ht="13.5">
      <c r="A89" s="83">
        <v>41380</v>
      </c>
      <c r="B89" s="82" t="s">
        <v>566</v>
      </c>
      <c r="C89" s="82" t="s">
        <v>487</v>
      </c>
      <c r="E89" s="82" t="s">
        <v>919</v>
      </c>
      <c r="F89" s="82" t="s">
        <v>1132</v>
      </c>
      <c r="G89" s="82" t="s">
        <v>170</v>
      </c>
      <c r="H89" s="82">
        <v>1</v>
      </c>
      <c r="I89" s="82">
        <v>120</v>
      </c>
      <c r="J89" s="82" t="s">
        <v>609</v>
      </c>
      <c r="K89" s="82">
        <v>49</v>
      </c>
      <c r="M89" s="82">
        <v>16</v>
      </c>
      <c r="O89" s="82" t="s">
        <v>762</v>
      </c>
      <c r="Q89" s="82" t="s">
        <v>830</v>
      </c>
      <c r="R89" s="82">
        <v>16</v>
      </c>
      <c r="S89" s="83" t="s">
        <v>841</v>
      </c>
      <c r="T89" s="82" t="s">
        <v>147</v>
      </c>
      <c r="U89" s="82" t="s">
        <v>147</v>
      </c>
      <c r="W89" s="82" t="s">
        <v>147</v>
      </c>
      <c r="X89" s="82" t="s">
        <v>1095</v>
      </c>
      <c r="Z89" s="82">
        <v>2012</v>
      </c>
      <c r="AC89" s="82" t="s">
        <v>875</v>
      </c>
      <c r="AE89" s="82" t="s">
        <v>876</v>
      </c>
      <c r="AH89" s="82" t="s">
        <v>1096</v>
      </c>
    </row>
    <row r="90" spans="1:34" ht="13.5">
      <c r="A90" s="83">
        <v>41380</v>
      </c>
      <c r="B90" s="82" t="s">
        <v>566</v>
      </c>
      <c r="C90" s="82" t="s">
        <v>487</v>
      </c>
      <c r="E90" s="82" t="s">
        <v>1262</v>
      </c>
      <c r="F90" s="82" t="s">
        <v>1132</v>
      </c>
      <c r="G90" s="82" t="s">
        <v>170</v>
      </c>
      <c r="H90" s="82">
        <v>1</v>
      </c>
      <c r="I90" s="82">
        <v>680</v>
      </c>
      <c r="J90" s="82" t="s">
        <v>609</v>
      </c>
      <c r="M90" s="82" t="s">
        <v>182</v>
      </c>
      <c r="O90" s="82" t="s">
        <v>762</v>
      </c>
      <c r="Q90" s="82" t="s">
        <v>830</v>
      </c>
      <c r="S90" s="83" t="s">
        <v>841</v>
      </c>
      <c r="T90" s="82" t="s">
        <v>147</v>
      </c>
      <c r="U90" s="82" t="s">
        <v>147</v>
      </c>
      <c r="X90" s="82" t="s">
        <v>1095</v>
      </c>
      <c r="AE90" s="82" t="s">
        <v>1088</v>
      </c>
      <c r="AF90" s="82" t="s">
        <v>595</v>
      </c>
      <c r="AH90" s="82" t="s">
        <v>664</v>
      </c>
    </row>
    <row r="91" spans="1:31" ht="13.5">
      <c r="A91" s="83">
        <v>41096</v>
      </c>
      <c r="B91" s="82" t="s">
        <v>566</v>
      </c>
      <c r="C91" s="82" t="s">
        <v>487</v>
      </c>
      <c r="E91" s="82" t="s">
        <v>920</v>
      </c>
      <c r="F91" s="82" t="s">
        <v>1132</v>
      </c>
      <c r="G91" s="82" t="s">
        <v>170</v>
      </c>
      <c r="H91" s="82">
        <v>1</v>
      </c>
      <c r="J91" s="82" t="s">
        <v>609</v>
      </c>
      <c r="M91" s="82">
        <v>17</v>
      </c>
      <c r="O91" s="82" t="s">
        <v>762</v>
      </c>
      <c r="Q91" s="82" t="s">
        <v>1233</v>
      </c>
      <c r="S91" s="83" t="s">
        <v>841</v>
      </c>
      <c r="T91" s="82" t="s">
        <v>147</v>
      </c>
      <c r="U91" s="82" t="s">
        <v>147</v>
      </c>
      <c r="AE91" s="82" t="s">
        <v>922</v>
      </c>
    </row>
    <row r="92" spans="1:21" ht="13.5">
      <c r="A92" s="83">
        <v>41380</v>
      </c>
      <c r="B92" s="82" t="s">
        <v>566</v>
      </c>
      <c r="C92" s="82" t="s">
        <v>487</v>
      </c>
      <c r="E92" s="82" t="s">
        <v>921</v>
      </c>
      <c r="F92" s="82" t="s">
        <v>1132</v>
      </c>
      <c r="G92" s="82" t="s">
        <v>170</v>
      </c>
      <c r="H92" s="82">
        <v>1</v>
      </c>
      <c r="I92" s="82">
        <v>190</v>
      </c>
      <c r="J92" s="82" t="s">
        <v>609</v>
      </c>
      <c r="K92" s="82">
        <v>140</v>
      </c>
      <c r="L92" s="82">
        <v>630</v>
      </c>
      <c r="M92" s="82">
        <v>38.1</v>
      </c>
      <c r="N92" s="82">
        <v>1494</v>
      </c>
      <c r="O92" s="82" t="s">
        <v>762</v>
      </c>
      <c r="Q92" s="82" t="s">
        <v>1233</v>
      </c>
      <c r="S92" s="83" t="s">
        <v>841</v>
      </c>
      <c r="T92" s="82" t="s">
        <v>147</v>
      </c>
      <c r="U92" s="82" t="s">
        <v>147</v>
      </c>
    </row>
    <row r="93" spans="1:26" ht="13.5">
      <c r="A93" s="83">
        <v>41380</v>
      </c>
      <c r="B93" s="82" t="s">
        <v>566</v>
      </c>
      <c r="C93" s="82" t="s">
        <v>487</v>
      </c>
      <c r="D93" s="82" t="s">
        <v>918</v>
      </c>
      <c r="E93" s="82" t="s">
        <v>917</v>
      </c>
      <c r="F93" s="82" t="s">
        <v>1132</v>
      </c>
      <c r="G93" s="82" t="s">
        <v>170</v>
      </c>
      <c r="H93" s="82">
        <v>1</v>
      </c>
      <c r="I93" s="82">
        <v>160</v>
      </c>
      <c r="J93" s="82" t="s">
        <v>609</v>
      </c>
      <c r="M93" s="82">
        <v>9.5</v>
      </c>
      <c r="O93" s="82" t="s">
        <v>762</v>
      </c>
      <c r="Q93" s="82" t="s">
        <v>830</v>
      </c>
      <c r="S93" s="83" t="s">
        <v>841</v>
      </c>
      <c r="T93" s="82" t="s">
        <v>147</v>
      </c>
      <c r="U93" s="82" t="s">
        <v>147</v>
      </c>
      <c r="Z93" s="82">
        <v>2016</v>
      </c>
    </row>
    <row r="94" spans="1:26" ht="13.5">
      <c r="A94" s="83">
        <v>41173</v>
      </c>
      <c r="B94" s="82" t="s">
        <v>566</v>
      </c>
      <c r="C94" s="82" t="s">
        <v>487</v>
      </c>
      <c r="E94" s="82" t="s">
        <v>923</v>
      </c>
      <c r="F94" s="82" t="s">
        <v>1132</v>
      </c>
      <c r="G94" s="82" t="s">
        <v>170</v>
      </c>
      <c r="H94" s="82">
        <v>1</v>
      </c>
      <c r="J94" s="82" t="s">
        <v>609</v>
      </c>
      <c r="M94" s="82">
        <v>13.2</v>
      </c>
      <c r="O94" s="82" t="s">
        <v>762</v>
      </c>
      <c r="Q94" s="82" t="s">
        <v>830</v>
      </c>
      <c r="S94" s="83" t="s">
        <v>841</v>
      </c>
      <c r="T94" s="82" t="s">
        <v>147</v>
      </c>
      <c r="U94" s="82" t="s">
        <v>147</v>
      </c>
      <c r="Z94" s="82">
        <v>2016</v>
      </c>
    </row>
    <row r="95" spans="1:34" ht="13.5">
      <c r="A95" s="83">
        <v>41554</v>
      </c>
      <c r="B95" s="82" t="s">
        <v>566</v>
      </c>
      <c r="C95" s="82" t="s">
        <v>487</v>
      </c>
      <c r="E95" s="82" t="s">
        <v>1036</v>
      </c>
      <c r="F95" s="82" t="s">
        <v>382</v>
      </c>
      <c r="G95" s="82" t="s">
        <v>170</v>
      </c>
      <c r="H95" s="82">
        <v>1</v>
      </c>
      <c r="I95" s="82">
        <v>263</v>
      </c>
      <c r="J95" s="82" t="s">
        <v>609</v>
      </c>
      <c r="O95" s="82" t="s">
        <v>762</v>
      </c>
      <c r="Q95" s="82" t="s">
        <v>833</v>
      </c>
      <c r="S95" s="83" t="s">
        <v>777</v>
      </c>
      <c r="U95" s="82" t="s">
        <v>1016</v>
      </c>
      <c r="AF95" s="82" t="s">
        <v>1034</v>
      </c>
      <c r="AG95" s="82" t="s">
        <v>877</v>
      </c>
      <c r="AH95" s="82" t="s">
        <v>878</v>
      </c>
    </row>
    <row r="96" spans="1:34" ht="13.5">
      <c r="A96" s="83">
        <v>41448</v>
      </c>
      <c r="B96" s="82" t="s">
        <v>566</v>
      </c>
      <c r="C96" s="82" t="s">
        <v>487</v>
      </c>
      <c r="E96" s="82" t="s">
        <v>427</v>
      </c>
      <c r="G96" s="82" t="s">
        <v>170</v>
      </c>
      <c r="H96" s="82">
        <v>1</v>
      </c>
      <c r="I96" s="82" t="s">
        <v>1428</v>
      </c>
      <c r="J96" s="82" t="s">
        <v>609</v>
      </c>
      <c r="O96" s="82" t="s">
        <v>762</v>
      </c>
      <c r="P96" s="82" t="s">
        <v>1293</v>
      </c>
      <c r="Q96" s="82" t="s">
        <v>833</v>
      </c>
      <c r="S96" s="83" t="s">
        <v>383</v>
      </c>
      <c r="AH96" s="82" t="s">
        <v>879</v>
      </c>
    </row>
    <row r="97" spans="1:29" ht="13.5">
      <c r="A97" s="83">
        <v>41380</v>
      </c>
      <c r="B97" s="82" t="s">
        <v>566</v>
      </c>
      <c r="C97" s="82" t="s">
        <v>487</v>
      </c>
      <c r="D97" s="82" t="s">
        <v>914</v>
      </c>
      <c r="E97" s="82" t="s">
        <v>911</v>
      </c>
      <c r="G97" s="82" t="s">
        <v>170</v>
      </c>
      <c r="H97" s="82">
        <v>2</v>
      </c>
      <c r="I97" s="82">
        <v>110</v>
      </c>
      <c r="J97" s="82" t="s">
        <v>609</v>
      </c>
      <c r="O97" s="82" t="s">
        <v>762</v>
      </c>
      <c r="Q97" s="82" t="s">
        <v>830</v>
      </c>
      <c r="T97" s="82" t="s">
        <v>912</v>
      </c>
      <c r="AC97" s="82" t="s">
        <v>913</v>
      </c>
    </row>
    <row r="98" spans="1:34" ht="13.5">
      <c r="A98" s="83">
        <v>41647</v>
      </c>
      <c r="B98" s="82" t="s">
        <v>442</v>
      </c>
      <c r="C98" s="82" t="s">
        <v>998</v>
      </c>
      <c r="E98" s="82" t="s">
        <v>1303</v>
      </c>
      <c r="G98" s="82" t="s">
        <v>1304</v>
      </c>
      <c r="H98" s="82">
        <v>1</v>
      </c>
      <c r="I98" s="82">
        <v>87</v>
      </c>
      <c r="O98" s="82" t="s">
        <v>762</v>
      </c>
      <c r="P98" s="82" t="s">
        <v>1293</v>
      </c>
      <c r="Q98" s="82" t="s">
        <v>279</v>
      </c>
      <c r="R98" s="82">
        <v>30</v>
      </c>
      <c r="S98" s="83" t="s">
        <v>1305</v>
      </c>
      <c r="U98" s="82" t="s">
        <v>147</v>
      </c>
      <c r="X98" s="82" t="s">
        <v>405</v>
      </c>
      <c r="Z98" s="82">
        <v>39692</v>
      </c>
      <c r="AA98" s="82">
        <v>2012</v>
      </c>
      <c r="AH98" s="82" t="s">
        <v>278</v>
      </c>
    </row>
    <row r="99" spans="1:34" ht="13.5">
      <c r="A99" s="83">
        <v>41512</v>
      </c>
      <c r="B99" s="82" t="s">
        <v>442</v>
      </c>
      <c r="C99" s="82" t="s">
        <v>655</v>
      </c>
      <c r="E99" s="82" t="s">
        <v>669</v>
      </c>
      <c r="F99" s="82" t="s">
        <v>202</v>
      </c>
      <c r="G99" s="82" t="s">
        <v>170</v>
      </c>
      <c r="H99" s="82">
        <v>1</v>
      </c>
      <c r="I99" s="82">
        <v>64</v>
      </c>
      <c r="J99" s="82" t="s">
        <v>609</v>
      </c>
      <c r="O99" s="82" t="s">
        <v>762</v>
      </c>
      <c r="Q99" s="82" t="s">
        <v>833</v>
      </c>
      <c r="S99" s="83" t="s">
        <v>1125</v>
      </c>
      <c r="W99" s="82" t="s">
        <v>816</v>
      </c>
      <c r="Z99" s="82">
        <v>40969</v>
      </c>
      <c r="AH99" s="82" t="s">
        <v>1259</v>
      </c>
    </row>
    <row r="100" spans="1:34" ht="13.5">
      <c r="A100" s="83">
        <v>41591</v>
      </c>
      <c r="B100" s="82" t="s">
        <v>566</v>
      </c>
      <c r="C100" s="82" t="s">
        <v>986</v>
      </c>
      <c r="D100" s="82" t="s">
        <v>372</v>
      </c>
      <c r="E100" s="82" t="s">
        <v>987</v>
      </c>
      <c r="F100" s="82" t="s">
        <v>988</v>
      </c>
      <c r="G100" s="82" t="s">
        <v>170</v>
      </c>
      <c r="H100" s="82">
        <v>1</v>
      </c>
      <c r="I100" s="82">
        <v>2400</v>
      </c>
      <c r="J100" s="82" t="s">
        <v>609</v>
      </c>
      <c r="K100" s="82">
        <v>205</v>
      </c>
      <c r="M100" s="82">
        <v>700</v>
      </c>
      <c r="N100" s="82">
        <v>43800</v>
      </c>
      <c r="O100" s="82" t="s">
        <v>762</v>
      </c>
      <c r="P100" s="82" t="s">
        <v>1293</v>
      </c>
      <c r="Q100" s="82" t="s">
        <v>279</v>
      </c>
      <c r="R100" s="82">
        <v>1400</v>
      </c>
      <c r="S100" s="83" t="s">
        <v>1462</v>
      </c>
      <c r="U100" s="82" t="s">
        <v>1461</v>
      </c>
      <c r="V100" s="82">
        <v>14</v>
      </c>
      <c r="W100" s="82" t="s">
        <v>1083</v>
      </c>
      <c r="Z100" s="82">
        <v>1996</v>
      </c>
      <c r="AA100" s="82">
        <v>2011</v>
      </c>
      <c r="AB100" s="82">
        <v>2011</v>
      </c>
      <c r="AE100" s="82" t="s">
        <v>157</v>
      </c>
      <c r="AF100" s="82" t="s">
        <v>603</v>
      </c>
      <c r="AH100" s="82" t="s">
        <v>162</v>
      </c>
    </row>
    <row r="101" spans="1:34" ht="13.5">
      <c r="A101" s="83">
        <v>41512</v>
      </c>
      <c r="B101" s="82" t="s">
        <v>566</v>
      </c>
      <c r="C101" s="82" t="s">
        <v>986</v>
      </c>
      <c r="E101" s="82" t="s">
        <v>431</v>
      </c>
      <c r="F101" s="82" t="s">
        <v>236</v>
      </c>
      <c r="G101" s="82" t="s">
        <v>170</v>
      </c>
      <c r="H101" s="82">
        <v>1</v>
      </c>
      <c r="Q101" s="82" t="s">
        <v>279</v>
      </c>
      <c r="R101" s="82">
        <v>22</v>
      </c>
      <c r="S101" s="83" t="s">
        <v>777</v>
      </c>
      <c r="U101" s="82" t="s">
        <v>147</v>
      </c>
      <c r="W101" s="82" t="s">
        <v>686</v>
      </c>
      <c r="AH101" s="82" t="s">
        <v>237</v>
      </c>
    </row>
    <row r="102" spans="1:34" ht="13.5">
      <c r="A102" s="83">
        <v>41562</v>
      </c>
      <c r="B102" s="82" t="s">
        <v>566</v>
      </c>
      <c r="C102" s="82" t="s">
        <v>986</v>
      </c>
      <c r="E102" s="82" t="s">
        <v>55</v>
      </c>
      <c r="F102" s="82" t="s">
        <v>967</v>
      </c>
      <c r="G102" s="82" t="s">
        <v>170</v>
      </c>
      <c r="H102" s="82">
        <v>1</v>
      </c>
      <c r="I102" s="82">
        <v>944</v>
      </c>
      <c r="J102" s="82" t="s">
        <v>609</v>
      </c>
      <c r="K102" s="82">
        <v>141</v>
      </c>
      <c r="L102" s="82">
        <v>540</v>
      </c>
      <c r="N102" s="82">
        <v>12043</v>
      </c>
      <c r="O102" s="82" t="s">
        <v>762</v>
      </c>
      <c r="Q102" s="82" t="s">
        <v>833</v>
      </c>
      <c r="R102" s="82">
        <v>920.4</v>
      </c>
      <c r="S102" s="83" t="s">
        <v>777</v>
      </c>
      <c r="T102" s="82" t="s">
        <v>570</v>
      </c>
      <c r="U102" s="82" t="s">
        <v>1209</v>
      </c>
      <c r="V102" s="82">
        <v>8</v>
      </c>
      <c r="W102" s="82" t="s">
        <v>361</v>
      </c>
      <c r="Z102" s="82">
        <v>39722</v>
      </c>
      <c r="AA102" s="82">
        <v>2013</v>
      </c>
      <c r="AC102" s="82" t="s">
        <v>564</v>
      </c>
      <c r="AE102" s="82" t="s">
        <v>408</v>
      </c>
      <c r="AF102" s="82" t="s">
        <v>881</v>
      </c>
      <c r="AG102" s="82" t="s">
        <v>882</v>
      </c>
      <c r="AH102" s="82" t="s">
        <v>883</v>
      </c>
    </row>
    <row r="103" spans="1:34" ht="13.5">
      <c r="A103" s="83">
        <v>41635</v>
      </c>
      <c r="B103" s="82" t="s">
        <v>442</v>
      </c>
      <c r="C103" s="82" t="s">
        <v>421</v>
      </c>
      <c r="E103" s="82" t="s">
        <v>557</v>
      </c>
      <c r="F103" s="82" t="s">
        <v>1090</v>
      </c>
      <c r="G103" s="82" t="s">
        <v>170</v>
      </c>
      <c r="H103" s="82">
        <v>1</v>
      </c>
      <c r="I103" s="82">
        <v>63</v>
      </c>
      <c r="J103" s="82" t="s">
        <v>609</v>
      </c>
      <c r="O103" s="82" t="s">
        <v>762</v>
      </c>
      <c r="P103" s="82" t="s">
        <v>1293</v>
      </c>
      <c r="Q103" s="82" t="s">
        <v>279</v>
      </c>
      <c r="R103" s="82">
        <v>162</v>
      </c>
      <c r="S103" s="83" t="s">
        <v>1463</v>
      </c>
      <c r="T103" s="82" t="s">
        <v>1089</v>
      </c>
      <c r="U103" s="82" t="s">
        <v>147</v>
      </c>
      <c r="V103" s="82" t="s">
        <v>1680</v>
      </c>
      <c r="W103" s="82" t="s">
        <v>1464</v>
      </c>
      <c r="Z103" s="82">
        <v>40087</v>
      </c>
      <c r="AA103" s="82">
        <v>2013</v>
      </c>
      <c r="AE103" s="82" t="s">
        <v>1091</v>
      </c>
      <c r="AH103" s="82" t="s">
        <v>1681</v>
      </c>
    </row>
    <row r="104" spans="1:34" ht="13.5">
      <c r="A104" s="83">
        <v>41344</v>
      </c>
      <c r="B104" s="82" t="s">
        <v>442</v>
      </c>
      <c r="C104" s="82" t="s">
        <v>561</v>
      </c>
      <c r="E104" s="82" t="s">
        <v>530</v>
      </c>
      <c r="F104" s="82" t="s">
        <v>531</v>
      </c>
      <c r="G104" s="82" t="s">
        <v>169</v>
      </c>
      <c r="H104" s="82">
        <v>1</v>
      </c>
      <c r="I104" s="82" t="s">
        <v>777</v>
      </c>
      <c r="J104" s="82" t="s">
        <v>609</v>
      </c>
      <c r="M104" s="82">
        <v>1.25</v>
      </c>
      <c r="N104" s="82">
        <v>14.2</v>
      </c>
      <c r="O104" s="82" t="s">
        <v>762</v>
      </c>
      <c r="Q104" s="82" t="s">
        <v>830</v>
      </c>
      <c r="R104" s="82">
        <v>112</v>
      </c>
      <c r="S104" s="83" t="s">
        <v>1125</v>
      </c>
      <c r="U104" s="82" t="s">
        <v>686</v>
      </c>
      <c r="AB104" s="82">
        <v>2013</v>
      </c>
      <c r="AC104" s="82" t="s">
        <v>885</v>
      </c>
      <c r="AH104" s="82" t="s">
        <v>571</v>
      </c>
    </row>
    <row r="105" spans="1:34" ht="13.5">
      <c r="A105" s="83">
        <v>41512</v>
      </c>
      <c r="B105" s="82" t="s">
        <v>549</v>
      </c>
      <c r="C105" s="82" t="s">
        <v>425</v>
      </c>
      <c r="E105" s="82" t="s">
        <v>1612</v>
      </c>
      <c r="F105" s="82" t="s">
        <v>930</v>
      </c>
      <c r="G105" s="82" t="s">
        <v>170</v>
      </c>
      <c r="H105" s="82">
        <v>1</v>
      </c>
      <c r="I105" s="82">
        <v>11</v>
      </c>
      <c r="J105" s="82" t="s">
        <v>608</v>
      </c>
      <c r="K105" s="82">
        <v>60</v>
      </c>
      <c r="L105" s="82">
        <v>1704</v>
      </c>
      <c r="M105" s="82">
        <v>50</v>
      </c>
      <c r="N105" s="82">
        <v>9.3</v>
      </c>
      <c r="O105" s="82" t="s">
        <v>762</v>
      </c>
      <c r="Q105" s="82" t="s">
        <v>279</v>
      </c>
      <c r="R105" s="82">
        <v>56</v>
      </c>
      <c r="S105" s="83" t="s">
        <v>931</v>
      </c>
      <c r="T105" s="82" t="s">
        <v>425</v>
      </c>
      <c r="V105" s="82">
        <v>11</v>
      </c>
      <c r="W105" s="82" t="s">
        <v>886</v>
      </c>
      <c r="Z105" s="82">
        <v>2005</v>
      </c>
      <c r="AA105" s="82">
        <v>39387</v>
      </c>
      <c r="AH105" s="82" t="s">
        <v>1626</v>
      </c>
    </row>
    <row r="106" spans="2:34" ht="13.5">
      <c r="B106" s="82" t="s">
        <v>442</v>
      </c>
      <c r="C106" s="82" t="s">
        <v>426</v>
      </c>
      <c r="E106" s="82" t="s">
        <v>887</v>
      </c>
      <c r="F106" s="82" t="s">
        <v>888</v>
      </c>
      <c r="G106" s="82" t="s">
        <v>170</v>
      </c>
      <c r="H106" s="82">
        <v>1</v>
      </c>
      <c r="I106" s="82">
        <v>40</v>
      </c>
      <c r="O106" s="82" t="s">
        <v>777</v>
      </c>
      <c r="Q106" s="82" t="s">
        <v>279</v>
      </c>
      <c r="R106" s="82" t="s">
        <v>777</v>
      </c>
      <c r="S106" s="83" t="s">
        <v>889</v>
      </c>
      <c r="U106" s="82" t="s">
        <v>686</v>
      </c>
      <c r="W106" s="82" t="s">
        <v>890</v>
      </c>
      <c r="AA106" s="82">
        <v>2007</v>
      </c>
      <c r="AE106" s="82" t="s">
        <v>891</v>
      </c>
      <c r="AG106" s="82" t="s">
        <v>641</v>
      </c>
      <c r="AH106" s="82" t="s">
        <v>777</v>
      </c>
    </row>
    <row r="107" spans="1:34" ht="13.5">
      <c r="A107" s="83">
        <v>41512</v>
      </c>
      <c r="B107" s="82" t="s">
        <v>256</v>
      </c>
      <c r="C107" s="82" t="s">
        <v>320</v>
      </c>
      <c r="E107" s="82" t="s">
        <v>373</v>
      </c>
      <c r="F107" s="82" t="s">
        <v>374</v>
      </c>
      <c r="G107" s="82" t="s">
        <v>170</v>
      </c>
      <c r="H107" s="82">
        <v>1</v>
      </c>
      <c r="I107" s="82">
        <v>30</v>
      </c>
      <c r="J107" s="82" t="s">
        <v>608</v>
      </c>
      <c r="O107" s="82" t="s">
        <v>777</v>
      </c>
      <c r="Q107" s="82" t="s">
        <v>833</v>
      </c>
      <c r="R107" s="82">
        <v>76.9</v>
      </c>
      <c r="S107" s="83" t="s">
        <v>1418</v>
      </c>
      <c r="T107" s="82" t="s">
        <v>1419</v>
      </c>
      <c r="W107" s="82" t="s">
        <v>156</v>
      </c>
      <c r="Z107" s="82">
        <v>39083</v>
      </c>
      <c r="AA107" s="82">
        <v>2015</v>
      </c>
      <c r="AC107" s="82" t="s">
        <v>1499</v>
      </c>
      <c r="AG107" s="82" t="s">
        <v>893</v>
      </c>
      <c r="AH107" s="82" t="s">
        <v>176</v>
      </c>
    </row>
    <row r="108" spans="1:34" ht="13.5">
      <c r="A108" s="83">
        <v>41512</v>
      </c>
      <c r="B108" s="82" t="s">
        <v>256</v>
      </c>
      <c r="C108" s="82" t="s">
        <v>320</v>
      </c>
      <c r="E108" s="82" t="s">
        <v>1540</v>
      </c>
      <c r="G108" s="82" t="s">
        <v>170</v>
      </c>
      <c r="H108" s="82">
        <v>1</v>
      </c>
      <c r="I108" s="82">
        <v>14</v>
      </c>
      <c r="J108" s="82" t="s">
        <v>608</v>
      </c>
      <c r="O108" s="82" t="s">
        <v>762</v>
      </c>
      <c r="P108" s="82" t="s">
        <v>1293</v>
      </c>
      <c r="Q108" s="82" t="s">
        <v>833</v>
      </c>
      <c r="S108" s="83" t="s">
        <v>1541</v>
      </c>
      <c r="T108" s="82" t="s">
        <v>895</v>
      </c>
      <c r="U108" s="82" t="s">
        <v>147</v>
      </c>
      <c r="V108" s="82">
        <v>11</v>
      </c>
      <c r="Z108" s="82">
        <v>2008</v>
      </c>
      <c r="AA108" s="82">
        <v>2015</v>
      </c>
      <c r="AG108" s="82" t="s">
        <v>1539</v>
      </c>
      <c r="AH108" s="82" t="s">
        <v>1639</v>
      </c>
    </row>
    <row r="109" spans="1:29" ht="13.5">
      <c r="A109" s="83">
        <v>41512</v>
      </c>
      <c r="B109" s="82" t="s">
        <v>256</v>
      </c>
      <c r="C109" s="82" t="s">
        <v>320</v>
      </c>
      <c r="E109" s="82" t="s">
        <v>671</v>
      </c>
      <c r="G109" s="82" t="s">
        <v>170</v>
      </c>
      <c r="H109" s="82">
        <v>1</v>
      </c>
      <c r="I109" s="82">
        <v>72</v>
      </c>
      <c r="J109" s="82" t="s">
        <v>609</v>
      </c>
      <c r="O109" s="82" t="s">
        <v>777</v>
      </c>
      <c r="Q109" s="82" t="s">
        <v>279</v>
      </c>
      <c r="R109" s="82">
        <v>173</v>
      </c>
      <c r="S109" s="83" t="s">
        <v>894</v>
      </c>
      <c r="T109" s="82" t="s">
        <v>895</v>
      </c>
      <c r="U109" s="82" t="s">
        <v>686</v>
      </c>
      <c r="Z109" s="82">
        <v>2001</v>
      </c>
      <c r="AA109" s="82">
        <v>2007</v>
      </c>
      <c r="AC109" s="82" t="s">
        <v>896</v>
      </c>
    </row>
    <row r="110" spans="1:34" ht="13.5">
      <c r="A110" s="83">
        <v>41512</v>
      </c>
      <c r="B110" s="82" t="s">
        <v>256</v>
      </c>
      <c r="C110" s="82" t="s">
        <v>320</v>
      </c>
      <c r="D110" s="82" t="s">
        <v>897</v>
      </c>
      <c r="E110" s="82" t="s">
        <v>898</v>
      </c>
      <c r="F110" s="82" t="s">
        <v>404</v>
      </c>
      <c r="G110" s="82" t="s">
        <v>170</v>
      </c>
      <c r="H110" s="82">
        <v>1</v>
      </c>
      <c r="I110" s="82">
        <v>6.2</v>
      </c>
      <c r="J110" s="82" t="s">
        <v>610</v>
      </c>
      <c r="O110" s="82" t="s">
        <v>777</v>
      </c>
      <c r="Q110" s="82" t="s">
        <v>279</v>
      </c>
      <c r="R110" s="82">
        <v>15.7</v>
      </c>
      <c r="S110" s="83" t="s">
        <v>899</v>
      </c>
      <c r="T110" s="82" t="s">
        <v>147</v>
      </c>
      <c r="Z110" s="82">
        <v>36617</v>
      </c>
      <c r="AH110" s="82" t="s">
        <v>159</v>
      </c>
    </row>
    <row r="111" spans="1:34" ht="13.5">
      <c r="A111" s="83">
        <v>41512</v>
      </c>
      <c r="B111" s="82" t="s">
        <v>256</v>
      </c>
      <c r="C111" s="82" t="s">
        <v>320</v>
      </c>
      <c r="D111" s="82" t="s">
        <v>900</v>
      </c>
      <c r="E111" s="82" t="s">
        <v>1467</v>
      </c>
      <c r="F111" s="82" t="s">
        <v>901</v>
      </c>
      <c r="G111" s="82" t="s">
        <v>197</v>
      </c>
      <c r="H111" s="82">
        <v>1</v>
      </c>
      <c r="O111" s="82" t="s">
        <v>762</v>
      </c>
      <c r="P111" s="82" t="s">
        <v>1293</v>
      </c>
      <c r="Q111" s="82" t="s">
        <v>279</v>
      </c>
      <c r="S111" s="83" t="s">
        <v>899</v>
      </c>
      <c r="T111" s="82" t="s">
        <v>1468</v>
      </c>
      <c r="U111" s="82" t="s">
        <v>194</v>
      </c>
      <c r="V111" s="82">
        <v>11</v>
      </c>
      <c r="Z111" s="82">
        <v>2006</v>
      </c>
      <c r="AA111" s="82">
        <v>2010</v>
      </c>
      <c r="AE111" s="82" t="s">
        <v>410</v>
      </c>
      <c r="AH111" s="82" t="s">
        <v>954</v>
      </c>
    </row>
    <row r="112" spans="1:34" ht="13.5">
      <c r="A112" s="83">
        <v>41512</v>
      </c>
      <c r="B112" s="82" t="s">
        <v>256</v>
      </c>
      <c r="C112" s="82" t="s">
        <v>320</v>
      </c>
      <c r="E112" s="82" t="s">
        <v>1040</v>
      </c>
      <c r="F112" s="82" t="s">
        <v>311</v>
      </c>
      <c r="G112" s="82" t="s">
        <v>170</v>
      </c>
      <c r="H112" s="82">
        <v>1</v>
      </c>
      <c r="I112" s="82">
        <v>36</v>
      </c>
      <c r="J112" s="82" t="s">
        <v>608</v>
      </c>
      <c r="Q112" s="82" t="s">
        <v>279</v>
      </c>
      <c r="R112" s="82">
        <v>98</v>
      </c>
      <c r="S112" s="83" t="s">
        <v>160</v>
      </c>
      <c r="U112" s="82" t="s">
        <v>156</v>
      </c>
      <c r="W112" s="82" t="s">
        <v>48</v>
      </c>
      <c r="AE112" s="82" t="s">
        <v>379</v>
      </c>
      <c r="AH112" s="82" t="s">
        <v>303</v>
      </c>
    </row>
    <row r="113" spans="1:27" ht="13.5">
      <c r="A113" s="83">
        <v>41512</v>
      </c>
      <c r="B113" s="82" t="s">
        <v>256</v>
      </c>
      <c r="C113" s="82" t="s">
        <v>320</v>
      </c>
      <c r="E113" s="82" t="s">
        <v>1361</v>
      </c>
      <c r="H113" s="82">
        <v>1</v>
      </c>
      <c r="I113" s="82">
        <v>25</v>
      </c>
      <c r="J113" s="82" t="s">
        <v>608</v>
      </c>
      <c r="O113" s="82" t="s">
        <v>762</v>
      </c>
      <c r="Q113" s="82" t="s">
        <v>833</v>
      </c>
      <c r="S113" s="83" t="s">
        <v>1362</v>
      </c>
      <c r="T113" s="82" t="s">
        <v>686</v>
      </c>
      <c r="W113" s="82" t="s">
        <v>1363</v>
      </c>
      <c r="Z113" s="82">
        <v>2013</v>
      </c>
      <c r="AA113" s="82">
        <v>2015</v>
      </c>
    </row>
    <row r="114" spans="1:34" ht="13.5">
      <c r="A114" s="83">
        <v>41512</v>
      </c>
      <c r="B114" s="82" t="s">
        <v>256</v>
      </c>
      <c r="C114" s="82" t="s">
        <v>320</v>
      </c>
      <c r="E114" s="82" t="s">
        <v>1627</v>
      </c>
      <c r="G114" s="82" t="s">
        <v>170</v>
      </c>
      <c r="H114" s="82">
        <v>1</v>
      </c>
      <c r="I114" s="82">
        <v>456</v>
      </c>
      <c r="J114" s="82" t="s">
        <v>609</v>
      </c>
      <c r="O114" s="82" t="s">
        <v>762</v>
      </c>
      <c r="P114" s="82" t="s">
        <v>1293</v>
      </c>
      <c r="Q114" s="82" t="s">
        <v>833</v>
      </c>
      <c r="R114" s="82">
        <v>1337</v>
      </c>
      <c r="S114" s="83" t="s">
        <v>261</v>
      </c>
      <c r="T114" s="82" t="s">
        <v>726</v>
      </c>
      <c r="U114" s="82" t="s">
        <v>33</v>
      </c>
      <c r="V114" s="82">
        <v>11</v>
      </c>
      <c r="Z114" s="82">
        <v>2011</v>
      </c>
      <c r="AA114" s="82">
        <v>2015</v>
      </c>
      <c r="AF114" s="82" t="s">
        <v>1111</v>
      </c>
      <c r="AG114" s="82" t="s">
        <v>1538</v>
      </c>
      <c r="AH114" s="82" t="s">
        <v>167</v>
      </c>
    </row>
    <row r="115" spans="1:34" ht="13.5">
      <c r="A115" s="83">
        <v>41647</v>
      </c>
      <c r="B115" s="82" t="s">
        <v>256</v>
      </c>
      <c r="C115" s="82" t="s">
        <v>320</v>
      </c>
      <c r="E115" s="82" t="s">
        <v>1515</v>
      </c>
      <c r="F115" s="82" t="s">
        <v>428</v>
      </c>
      <c r="G115" s="82" t="s">
        <v>170</v>
      </c>
      <c r="H115" s="82">
        <v>1</v>
      </c>
      <c r="I115" s="82">
        <v>61</v>
      </c>
      <c r="J115" s="82" t="s">
        <v>609</v>
      </c>
      <c r="Q115" s="82" t="s">
        <v>833</v>
      </c>
      <c r="R115" s="82">
        <v>89.18</v>
      </c>
      <c r="S115" s="83" t="s">
        <v>271</v>
      </c>
      <c r="T115" s="82" t="s">
        <v>777</v>
      </c>
      <c r="U115" s="82" t="s">
        <v>816</v>
      </c>
      <c r="AC115" s="82" t="s">
        <v>1592</v>
      </c>
      <c r="AE115" s="82" t="s">
        <v>962</v>
      </c>
      <c r="AH115" s="82" t="s">
        <v>1373</v>
      </c>
    </row>
    <row r="116" spans="1:34" ht="13.5">
      <c r="A116" s="83">
        <v>41647</v>
      </c>
      <c r="B116" s="82" t="s">
        <v>256</v>
      </c>
      <c r="C116" s="82" t="s">
        <v>320</v>
      </c>
      <c r="E116" s="82" t="s">
        <v>1516</v>
      </c>
      <c r="F116" s="82" t="s">
        <v>428</v>
      </c>
      <c r="G116" s="82" t="s">
        <v>170</v>
      </c>
      <c r="H116" s="82">
        <v>1</v>
      </c>
      <c r="I116" s="82">
        <v>44</v>
      </c>
      <c r="J116" s="82" t="s">
        <v>609</v>
      </c>
      <c r="Q116" s="82" t="s">
        <v>830</v>
      </c>
      <c r="R116" s="82">
        <v>67</v>
      </c>
      <c r="S116" s="83" t="s">
        <v>271</v>
      </c>
      <c r="T116" s="82" t="s">
        <v>777</v>
      </c>
      <c r="U116" s="82" t="s">
        <v>816</v>
      </c>
      <c r="AE116" s="82" t="s">
        <v>962</v>
      </c>
      <c r="AH116" s="82" t="s">
        <v>1373</v>
      </c>
    </row>
    <row r="117" spans="1:34" ht="13.5">
      <c r="A117" s="83">
        <v>41512</v>
      </c>
      <c r="B117" s="82" t="s">
        <v>256</v>
      </c>
      <c r="C117" s="82" t="s">
        <v>320</v>
      </c>
      <c r="E117" s="82" t="s">
        <v>995</v>
      </c>
      <c r="F117" s="82" t="s">
        <v>996</v>
      </c>
      <c r="G117" s="82" t="s">
        <v>170</v>
      </c>
      <c r="H117" s="82">
        <v>1</v>
      </c>
      <c r="I117" s="82">
        <v>750</v>
      </c>
      <c r="J117" s="82" t="s">
        <v>609</v>
      </c>
      <c r="O117" s="82" t="s">
        <v>762</v>
      </c>
      <c r="Q117" s="82" t="s">
        <v>830</v>
      </c>
      <c r="R117" s="82">
        <v>1600</v>
      </c>
      <c r="S117" s="83" t="s">
        <v>1125</v>
      </c>
      <c r="T117" s="82" t="s">
        <v>1184</v>
      </c>
      <c r="W117" s="82" t="s">
        <v>777</v>
      </c>
      <c r="Z117" s="82">
        <v>2012</v>
      </c>
      <c r="AA117" s="82">
        <v>2020</v>
      </c>
      <c r="AC117" s="82" t="s">
        <v>1249</v>
      </c>
      <c r="AD117" s="82" t="s">
        <v>1496</v>
      </c>
      <c r="AE117" s="82" t="s">
        <v>1185</v>
      </c>
      <c r="AF117" s="82" t="s">
        <v>1035</v>
      </c>
      <c r="AH117" s="82" t="s">
        <v>1186</v>
      </c>
    </row>
    <row r="118" spans="1:27" ht="13.5">
      <c r="A118" s="83">
        <v>41380</v>
      </c>
      <c r="B118" s="82" t="s">
        <v>442</v>
      </c>
      <c r="C118" s="82" t="s">
        <v>375</v>
      </c>
      <c r="E118" s="82" t="s">
        <v>376</v>
      </c>
      <c r="F118" s="82" t="s">
        <v>377</v>
      </c>
      <c r="G118" s="82" t="s">
        <v>170</v>
      </c>
      <c r="H118" s="82">
        <v>1</v>
      </c>
      <c r="I118" s="82">
        <v>130</v>
      </c>
      <c r="J118" s="82" t="s">
        <v>609</v>
      </c>
      <c r="O118" s="82" t="s">
        <v>762</v>
      </c>
      <c r="Q118" s="82" t="s">
        <v>833</v>
      </c>
      <c r="R118" s="82">
        <v>670</v>
      </c>
      <c r="S118" s="83" t="s">
        <v>905</v>
      </c>
      <c r="T118" s="82" t="s">
        <v>906</v>
      </c>
      <c r="U118" s="82" t="s">
        <v>147</v>
      </c>
      <c r="Z118" s="82">
        <v>2008</v>
      </c>
      <c r="AA118" s="82">
        <v>2013</v>
      </c>
    </row>
    <row r="119" spans="1:34" ht="13.5">
      <c r="A119" s="83">
        <v>41512</v>
      </c>
      <c r="B119" s="82" t="s">
        <v>442</v>
      </c>
      <c r="C119" s="82" t="s">
        <v>378</v>
      </c>
      <c r="E119" s="82" t="s">
        <v>1285</v>
      </c>
      <c r="G119" s="82" t="s">
        <v>170</v>
      </c>
      <c r="H119" s="82">
        <v>1</v>
      </c>
      <c r="I119" s="82">
        <v>3050</v>
      </c>
      <c r="J119" s="82" t="s">
        <v>609</v>
      </c>
      <c r="O119" s="82" t="s">
        <v>762</v>
      </c>
      <c r="Q119" s="82" t="s">
        <v>830</v>
      </c>
      <c r="R119" s="82">
        <v>3200</v>
      </c>
      <c r="S119" s="83" t="s">
        <v>1380</v>
      </c>
      <c r="U119" s="82" t="s">
        <v>1286</v>
      </c>
      <c r="AC119" s="82" t="s">
        <v>1287</v>
      </c>
      <c r="AH119" s="82" t="s">
        <v>1521</v>
      </c>
    </row>
    <row r="120" spans="1:34" ht="13.5">
      <c r="A120" s="83">
        <v>41653</v>
      </c>
      <c r="B120" s="82" t="s">
        <v>442</v>
      </c>
      <c r="C120" s="82" t="s">
        <v>378</v>
      </c>
      <c r="D120" s="82" t="s">
        <v>375</v>
      </c>
      <c r="E120" s="82" t="s">
        <v>1288</v>
      </c>
      <c r="F120" s="82" t="s">
        <v>1345</v>
      </c>
      <c r="G120" s="82" t="s">
        <v>170</v>
      </c>
      <c r="H120" s="82">
        <v>1</v>
      </c>
      <c r="I120" s="82">
        <v>950</v>
      </c>
      <c r="J120" s="82" t="s">
        <v>609</v>
      </c>
      <c r="K120" s="82">
        <v>116</v>
      </c>
      <c r="N120" s="82">
        <v>27.05</v>
      </c>
      <c r="O120" s="82" t="s">
        <v>762</v>
      </c>
      <c r="Q120" s="82" t="s">
        <v>833</v>
      </c>
      <c r="R120" s="82">
        <v>1294</v>
      </c>
      <c r="S120" s="83" t="s">
        <v>1125</v>
      </c>
      <c r="U120" s="82" t="s">
        <v>1289</v>
      </c>
      <c r="Z120" s="82">
        <v>2013</v>
      </c>
      <c r="AC120" s="82" t="s">
        <v>1360</v>
      </c>
      <c r="AG120" s="82" t="s">
        <v>1674</v>
      </c>
      <c r="AH120" s="82" t="s">
        <v>1520</v>
      </c>
    </row>
    <row r="121" spans="1:34" ht="13.5">
      <c r="A121" s="83">
        <v>41653</v>
      </c>
      <c r="B121" s="82" t="s">
        <v>442</v>
      </c>
      <c r="C121" s="82" t="s">
        <v>378</v>
      </c>
      <c r="E121" s="82" t="s">
        <v>316</v>
      </c>
      <c r="G121" s="82" t="s">
        <v>170</v>
      </c>
      <c r="H121" s="82">
        <v>1</v>
      </c>
      <c r="I121" s="82">
        <v>100</v>
      </c>
      <c r="J121" s="82" t="s">
        <v>609</v>
      </c>
      <c r="M121" s="82">
        <v>100</v>
      </c>
      <c r="N121" s="82">
        <v>2000</v>
      </c>
      <c r="O121" s="82" t="s">
        <v>617</v>
      </c>
      <c r="P121" s="82" t="s">
        <v>1297</v>
      </c>
      <c r="Q121" s="82" t="s">
        <v>830</v>
      </c>
      <c r="R121" s="82">
        <v>163</v>
      </c>
      <c r="S121" s="83" t="s">
        <v>1125</v>
      </c>
      <c r="T121" s="82" t="s">
        <v>1012</v>
      </c>
      <c r="U121" s="82" t="s">
        <v>697</v>
      </c>
      <c r="Y121" s="82" t="s">
        <v>15</v>
      </c>
      <c r="AH121" s="82" t="s">
        <v>952</v>
      </c>
    </row>
    <row r="122" spans="1:34" ht="13.5">
      <c r="A122" s="83">
        <v>41512</v>
      </c>
      <c r="B122" s="82" t="s">
        <v>256</v>
      </c>
      <c r="C122" s="82" t="s">
        <v>704</v>
      </c>
      <c r="D122" s="82" t="s">
        <v>1469</v>
      </c>
      <c r="E122" s="82" t="s">
        <v>293</v>
      </c>
      <c r="F122" s="82" t="s">
        <v>717</v>
      </c>
      <c r="G122" s="82" t="s">
        <v>170</v>
      </c>
      <c r="H122" s="82">
        <v>1</v>
      </c>
      <c r="I122" s="82">
        <v>121</v>
      </c>
      <c r="J122" s="82" t="s">
        <v>609</v>
      </c>
      <c r="K122" s="82">
        <v>51</v>
      </c>
      <c r="O122" s="82" t="s">
        <v>762</v>
      </c>
      <c r="P122" s="82" t="s">
        <v>1293</v>
      </c>
      <c r="Q122" s="82" t="s">
        <v>279</v>
      </c>
      <c r="R122" s="82">
        <v>137</v>
      </c>
      <c r="S122" s="83" t="s">
        <v>1470</v>
      </c>
      <c r="T122" s="82" t="s">
        <v>698</v>
      </c>
      <c r="U122" s="82" t="s">
        <v>147</v>
      </c>
      <c r="W122" s="82" t="s">
        <v>724</v>
      </c>
      <c r="AA122" s="82">
        <v>2013</v>
      </c>
      <c r="AH122" s="82" t="s">
        <v>1593</v>
      </c>
    </row>
    <row r="123" spans="1:34" ht="13.5">
      <c r="A123" s="83">
        <v>41404</v>
      </c>
      <c r="B123" s="82" t="s">
        <v>256</v>
      </c>
      <c r="C123" s="82" t="s">
        <v>704</v>
      </c>
      <c r="D123" s="82" t="s">
        <v>1008</v>
      </c>
      <c r="E123" s="82" t="s">
        <v>1006</v>
      </c>
      <c r="F123" s="82" t="s">
        <v>1007</v>
      </c>
      <c r="G123" s="82" t="s">
        <v>170</v>
      </c>
      <c r="H123" s="82">
        <v>1</v>
      </c>
      <c r="I123" s="82">
        <v>7100</v>
      </c>
      <c r="J123" s="82" t="s">
        <v>609</v>
      </c>
      <c r="O123" s="82" t="s">
        <v>762</v>
      </c>
      <c r="Q123" s="82" t="s">
        <v>830</v>
      </c>
      <c r="T123" s="82" t="s">
        <v>506</v>
      </c>
      <c r="U123" s="82" t="s">
        <v>686</v>
      </c>
      <c r="AC123" s="82" t="s">
        <v>1497</v>
      </c>
      <c r="AH123" s="82" t="s">
        <v>1420</v>
      </c>
    </row>
    <row r="124" spans="1:34" ht="13.5">
      <c r="A124" s="83">
        <v>41512</v>
      </c>
      <c r="B124" s="82" t="s">
        <v>256</v>
      </c>
      <c r="C124" s="82" t="s">
        <v>704</v>
      </c>
      <c r="E124" s="82" t="s">
        <v>1243</v>
      </c>
      <c r="F124" s="82" t="s">
        <v>769</v>
      </c>
      <c r="G124" s="82" t="s">
        <v>197</v>
      </c>
      <c r="H124" s="82">
        <v>1</v>
      </c>
      <c r="Q124" s="82" t="s">
        <v>833</v>
      </c>
      <c r="R124" s="82">
        <v>139</v>
      </c>
      <c r="S124" s="83" t="s">
        <v>1125</v>
      </c>
      <c r="T124" s="82" t="s">
        <v>677</v>
      </c>
      <c r="U124" s="82" t="s">
        <v>33</v>
      </c>
      <c r="W124" s="82" t="s">
        <v>249</v>
      </c>
      <c r="AA124" s="82" t="s">
        <v>1500</v>
      </c>
      <c r="AC124" s="82" t="s">
        <v>1501</v>
      </c>
      <c r="AE124" s="82" t="s">
        <v>1594</v>
      </c>
      <c r="AH124" s="82" t="s">
        <v>1421</v>
      </c>
    </row>
    <row r="125" spans="1:34" ht="13.5">
      <c r="A125" s="83">
        <v>41445</v>
      </c>
      <c r="B125" s="82" t="s">
        <v>256</v>
      </c>
      <c r="C125" s="82" t="s">
        <v>704</v>
      </c>
      <c r="D125" s="82" t="s">
        <v>1517</v>
      </c>
      <c r="E125" s="82" t="s">
        <v>313</v>
      </c>
      <c r="F125" s="82" t="s">
        <v>1008</v>
      </c>
      <c r="G125" s="82" t="s">
        <v>170</v>
      </c>
      <c r="H125" s="82">
        <v>1</v>
      </c>
      <c r="I125" s="82">
        <v>4500</v>
      </c>
      <c r="J125" s="82" t="s">
        <v>609</v>
      </c>
      <c r="Q125" s="82" t="s">
        <v>830</v>
      </c>
      <c r="R125" s="82">
        <v>13000</v>
      </c>
      <c r="S125" s="83" t="s">
        <v>1595</v>
      </c>
      <c r="U125" s="82" t="s">
        <v>505</v>
      </c>
      <c r="W125" s="82" t="s">
        <v>158</v>
      </c>
      <c r="Z125" s="82">
        <v>2012</v>
      </c>
      <c r="AA125" s="82">
        <v>2020</v>
      </c>
      <c r="AC125" s="82" t="s">
        <v>1498</v>
      </c>
      <c r="AE125" s="82" t="s">
        <v>406</v>
      </c>
      <c r="AF125" s="82" t="s">
        <v>1235</v>
      </c>
      <c r="AH125" s="82" t="s">
        <v>1178</v>
      </c>
    </row>
    <row r="126" spans="1:34" ht="13.5">
      <c r="A126" s="83">
        <v>41562</v>
      </c>
      <c r="B126" s="82" t="s">
        <v>256</v>
      </c>
      <c r="C126" s="82" t="s">
        <v>704</v>
      </c>
      <c r="E126" s="82" t="s">
        <v>583</v>
      </c>
      <c r="F126" s="82" t="s">
        <v>574</v>
      </c>
      <c r="G126" s="82" t="s">
        <v>170</v>
      </c>
      <c r="H126" s="82">
        <v>1</v>
      </c>
      <c r="I126" s="82">
        <v>130</v>
      </c>
      <c r="J126" s="82" t="s">
        <v>609</v>
      </c>
      <c r="K126" s="82">
        <v>40.5</v>
      </c>
      <c r="O126" s="82" t="s">
        <v>762</v>
      </c>
      <c r="P126" s="82" t="s">
        <v>1293</v>
      </c>
      <c r="Q126" s="82" t="s">
        <v>833</v>
      </c>
      <c r="R126" s="82">
        <v>190</v>
      </c>
      <c r="S126" s="83" t="s">
        <v>1472</v>
      </c>
      <c r="T126" s="82" t="s">
        <v>1471</v>
      </c>
      <c r="U126" s="82" t="s">
        <v>147</v>
      </c>
      <c r="AH126" s="82" t="s">
        <v>1679</v>
      </c>
    </row>
    <row r="127" spans="1:34" ht="13.5">
      <c r="A127" s="83">
        <v>41404</v>
      </c>
      <c r="B127" s="82" t="s">
        <v>256</v>
      </c>
      <c r="C127" s="82" t="s">
        <v>704</v>
      </c>
      <c r="D127" s="82" t="s">
        <v>1346</v>
      </c>
      <c r="E127" s="82" t="s">
        <v>241</v>
      </c>
      <c r="F127" s="82" t="s">
        <v>1008</v>
      </c>
      <c r="G127" s="82" t="s">
        <v>170</v>
      </c>
      <c r="H127" s="82">
        <v>1</v>
      </c>
      <c r="I127" s="82">
        <v>1450</v>
      </c>
      <c r="J127" s="82" t="s">
        <v>609</v>
      </c>
      <c r="O127" s="82" t="s">
        <v>762</v>
      </c>
      <c r="P127" s="82" t="s">
        <v>1293</v>
      </c>
      <c r="Q127" s="82" t="s">
        <v>279</v>
      </c>
      <c r="R127" s="82">
        <v>2300</v>
      </c>
      <c r="S127" s="83" t="s">
        <v>1473</v>
      </c>
      <c r="T127" s="82" t="s">
        <v>1474</v>
      </c>
      <c r="U127" s="82" t="s">
        <v>147</v>
      </c>
      <c r="Z127" s="82">
        <v>1997</v>
      </c>
      <c r="AA127" s="82">
        <v>2004</v>
      </c>
      <c r="AH127" s="82" t="s">
        <v>5</v>
      </c>
    </row>
    <row r="128" spans="1:34" ht="13.5">
      <c r="A128" s="83">
        <v>41445</v>
      </c>
      <c r="B128" s="82" t="s">
        <v>256</v>
      </c>
      <c r="C128" s="82" t="s">
        <v>704</v>
      </c>
      <c r="E128" s="82" t="s">
        <v>1000</v>
      </c>
      <c r="F128" s="82" t="s">
        <v>1475</v>
      </c>
      <c r="G128" s="82" t="s">
        <v>338</v>
      </c>
      <c r="H128" s="82">
        <v>1</v>
      </c>
      <c r="I128" s="82">
        <v>17.4</v>
      </c>
      <c r="J128" s="82" t="s">
        <v>608</v>
      </c>
      <c r="K128" s="82">
        <v>133</v>
      </c>
      <c r="M128" s="82">
        <v>1400</v>
      </c>
      <c r="N128" s="82">
        <v>1.6</v>
      </c>
      <c r="O128" s="82" t="s">
        <v>762</v>
      </c>
      <c r="P128" s="82" t="s">
        <v>1293</v>
      </c>
      <c r="Q128" s="82" t="s">
        <v>833</v>
      </c>
      <c r="R128" s="82">
        <v>190</v>
      </c>
      <c r="S128" s="83" t="s">
        <v>1476</v>
      </c>
      <c r="T128" s="82" t="s">
        <v>965</v>
      </c>
      <c r="U128" s="82" t="s">
        <v>147</v>
      </c>
      <c r="V128" s="82">
        <v>7</v>
      </c>
      <c r="W128" s="82" t="s">
        <v>1018</v>
      </c>
      <c r="Z128" s="82">
        <v>2002</v>
      </c>
      <c r="AA128" s="82">
        <v>2013</v>
      </c>
      <c r="AB128" s="82" t="s">
        <v>1423</v>
      </c>
      <c r="AE128" s="82" t="s">
        <v>999</v>
      </c>
      <c r="AH128" s="82" t="s">
        <v>1422</v>
      </c>
    </row>
    <row r="129" spans="1:34" ht="13.5">
      <c r="A129" s="83">
        <v>41562</v>
      </c>
      <c r="B129" s="82" t="s">
        <v>256</v>
      </c>
      <c r="C129" s="82" t="s">
        <v>704</v>
      </c>
      <c r="E129" s="82" t="s">
        <v>1628</v>
      </c>
      <c r="F129" s="82" t="s">
        <v>1424</v>
      </c>
      <c r="G129" s="82" t="s">
        <v>170</v>
      </c>
      <c r="H129" s="82">
        <v>1</v>
      </c>
      <c r="I129" s="82">
        <v>122</v>
      </c>
      <c r="J129" s="82" t="s">
        <v>609</v>
      </c>
      <c r="O129" s="82" t="s">
        <v>762</v>
      </c>
      <c r="P129" s="82" t="s">
        <v>1293</v>
      </c>
      <c r="Q129" s="82" t="s">
        <v>833</v>
      </c>
      <c r="R129" s="82">
        <v>254</v>
      </c>
      <c r="S129" s="83" t="s">
        <v>1596</v>
      </c>
      <c r="T129" s="82" t="s">
        <v>677</v>
      </c>
      <c r="W129" s="82" t="s">
        <v>698</v>
      </c>
      <c r="Z129" s="82">
        <v>2013</v>
      </c>
      <c r="AA129" s="82">
        <v>2016</v>
      </c>
      <c r="AC129" s="82" t="s">
        <v>1597</v>
      </c>
      <c r="AH129" s="82" t="s">
        <v>46</v>
      </c>
    </row>
    <row r="130" spans="1:34" ht="13.5">
      <c r="A130" s="83">
        <v>41512</v>
      </c>
      <c r="B130" s="82" t="s">
        <v>256</v>
      </c>
      <c r="C130" s="82" t="s">
        <v>704</v>
      </c>
      <c r="E130" s="82" t="s">
        <v>314</v>
      </c>
      <c r="F130" s="82" t="s">
        <v>1629</v>
      </c>
      <c r="G130" s="82" t="s">
        <v>170</v>
      </c>
      <c r="H130" s="82">
        <v>1</v>
      </c>
      <c r="I130" s="82">
        <v>72</v>
      </c>
      <c r="J130" s="82" t="s">
        <v>609</v>
      </c>
      <c r="Q130" s="82" t="s">
        <v>279</v>
      </c>
      <c r="R130" s="82">
        <v>97</v>
      </c>
      <c r="S130" s="83" t="s">
        <v>715</v>
      </c>
      <c r="T130" s="82" t="s">
        <v>716</v>
      </c>
      <c r="U130" s="82" t="s">
        <v>147</v>
      </c>
      <c r="W130" s="82" t="s">
        <v>698</v>
      </c>
      <c r="AA130" s="82">
        <v>40575</v>
      </c>
      <c r="AC130" s="82" t="s">
        <v>908</v>
      </c>
      <c r="AH130" s="82" t="s">
        <v>1005</v>
      </c>
    </row>
    <row r="131" spans="1:34" ht="13.5">
      <c r="A131" s="83">
        <v>41445</v>
      </c>
      <c r="B131" s="82" t="s">
        <v>256</v>
      </c>
      <c r="C131" s="82" t="s">
        <v>704</v>
      </c>
      <c r="D131" s="82" t="s">
        <v>1347</v>
      </c>
      <c r="E131" s="82" t="s">
        <v>582</v>
      </c>
      <c r="F131" s="82" t="s">
        <v>676</v>
      </c>
      <c r="H131" s="82">
        <v>1</v>
      </c>
      <c r="J131" s="82" t="s">
        <v>609</v>
      </c>
      <c r="K131" s="82">
        <v>120</v>
      </c>
      <c r="O131" s="82" t="s">
        <v>762</v>
      </c>
      <c r="P131" s="82" t="s">
        <v>1293</v>
      </c>
      <c r="Q131" s="82" t="s">
        <v>279</v>
      </c>
      <c r="R131" s="82">
        <v>240</v>
      </c>
      <c r="S131" s="83" t="s">
        <v>951</v>
      </c>
      <c r="U131" s="82" t="s">
        <v>282</v>
      </c>
      <c r="V131" s="82">
        <v>11</v>
      </c>
      <c r="Z131" s="82">
        <v>2009</v>
      </c>
      <c r="AA131" s="82">
        <v>40787</v>
      </c>
      <c r="AC131" s="82" t="s">
        <v>1598</v>
      </c>
      <c r="AG131" s="82" t="s">
        <v>1548</v>
      </c>
      <c r="AH131" s="82" t="s">
        <v>84</v>
      </c>
    </row>
    <row r="132" spans="1:34" ht="13.5">
      <c r="A132" s="83">
        <v>41425</v>
      </c>
      <c r="B132" s="82" t="s">
        <v>256</v>
      </c>
      <c r="C132" s="82" t="s">
        <v>704</v>
      </c>
      <c r="D132" s="82" t="s">
        <v>1120</v>
      </c>
      <c r="E132" s="82" t="s">
        <v>678</v>
      </c>
      <c r="F132" s="82" t="s">
        <v>310</v>
      </c>
      <c r="G132" s="82" t="s">
        <v>1121</v>
      </c>
      <c r="H132" s="82">
        <v>1</v>
      </c>
      <c r="I132" s="82">
        <v>969</v>
      </c>
      <c r="J132" s="82" t="s">
        <v>609</v>
      </c>
      <c r="O132" s="82" t="s">
        <v>762</v>
      </c>
      <c r="Q132" s="82" t="s">
        <v>833</v>
      </c>
      <c r="R132" s="82">
        <v>5860</v>
      </c>
      <c r="S132" s="83" t="s">
        <v>3</v>
      </c>
      <c r="T132" s="82" t="s">
        <v>461</v>
      </c>
      <c r="U132" s="82" t="s">
        <v>686</v>
      </c>
      <c r="W132" s="82" t="s">
        <v>816</v>
      </c>
      <c r="X132" s="82" t="s">
        <v>806</v>
      </c>
      <c r="AA132" s="82">
        <v>2016</v>
      </c>
      <c r="AC132" s="82" t="s">
        <v>929</v>
      </c>
      <c r="AD132" s="82" t="s">
        <v>1519</v>
      </c>
      <c r="AE132" s="82" t="s">
        <v>69</v>
      </c>
      <c r="AF132" s="82" t="s">
        <v>1234</v>
      </c>
      <c r="AH132" s="82" t="s">
        <v>1375</v>
      </c>
    </row>
    <row r="133" spans="1:34" ht="13.5">
      <c r="A133" s="83">
        <v>41512</v>
      </c>
      <c r="B133" s="82" t="s">
        <v>566</v>
      </c>
      <c r="C133" s="82" t="s">
        <v>650</v>
      </c>
      <c r="D133" s="82" t="s">
        <v>1349</v>
      </c>
      <c r="E133" s="82" t="s">
        <v>283</v>
      </c>
      <c r="F133" s="82" t="s">
        <v>1348</v>
      </c>
      <c r="G133" s="82" t="s">
        <v>1350</v>
      </c>
      <c r="H133" s="82">
        <v>1</v>
      </c>
      <c r="K133" s="82">
        <v>210</v>
      </c>
      <c r="N133" s="82">
        <v>990</v>
      </c>
      <c r="Q133" s="82" t="s">
        <v>833</v>
      </c>
      <c r="R133" s="82" t="s">
        <v>777</v>
      </c>
      <c r="S133" s="83" t="s">
        <v>349</v>
      </c>
      <c r="U133" s="82" t="s">
        <v>348</v>
      </c>
      <c r="W133" s="82" t="s">
        <v>1351</v>
      </c>
      <c r="AE133" s="82" t="s">
        <v>204</v>
      </c>
      <c r="AH133" s="82" t="s">
        <v>964</v>
      </c>
    </row>
    <row r="134" spans="1:34" ht="13.5">
      <c r="A134" s="83">
        <v>41422</v>
      </c>
      <c r="B134" s="82" t="s">
        <v>566</v>
      </c>
      <c r="C134" s="82" t="s">
        <v>650</v>
      </c>
      <c r="E134" s="82" t="s">
        <v>748</v>
      </c>
      <c r="F134" s="82" t="s">
        <v>661</v>
      </c>
      <c r="G134" s="82" t="s">
        <v>170</v>
      </c>
      <c r="H134" s="82">
        <v>1</v>
      </c>
      <c r="J134" s="82" t="s">
        <v>609</v>
      </c>
      <c r="K134" s="82">
        <v>103</v>
      </c>
      <c r="O134" s="82" t="s">
        <v>617</v>
      </c>
      <c r="Q134" s="82" t="s">
        <v>830</v>
      </c>
      <c r="R134" s="82">
        <v>600</v>
      </c>
      <c r="S134" s="83" t="s">
        <v>969</v>
      </c>
      <c r="T134" s="82" t="s">
        <v>970</v>
      </c>
      <c r="U134" s="82" t="s">
        <v>816</v>
      </c>
      <c r="AE134" s="82" t="s">
        <v>789</v>
      </c>
      <c r="AH134" s="82" t="s">
        <v>292</v>
      </c>
    </row>
    <row r="135" spans="1:29" ht="13.5">
      <c r="A135" s="83">
        <v>40814</v>
      </c>
      <c r="B135" s="82" t="s">
        <v>442</v>
      </c>
      <c r="C135" s="82" t="s">
        <v>718</v>
      </c>
      <c r="E135" s="82" t="s">
        <v>972</v>
      </c>
      <c r="G135" s="82" t="s">
        <v>170</v>
      </c>
      <c r="H135" s="82">
        <v>1</v>
      </c>
      <c r="I135" s="82">
        <v>19</v>
      </c>
      <c r="J135" s="82" t="s">
        <v>608</v>
      </c>
      <c r="R135" s="82">
        <v>207</v>
      </c>
      <c r="S135" s="83" t="s">
        <v>973</v>
      </c>
      <c r="T135" s="82" t="s">
        <v>974</v>
      </c>
      <c r="W135" s="82" t="s">
        <v>412</v>
      </c>
      <c r="AC135" s="82" t="s">
        <v>975</v>
      </c>
    </row>
    <row r="136" spans="1:33" ht="13.5">
      <c r="A136" s="83">
        <v>41380</v>
      </c>
      <c r="B136" s="82" t="s">
        <v>442</v>
      </c>
      <c r="C136" s="82" t="s">
        <v>718</v>
      </c>
      <c r="E136" s="82" t="s">
        <v>722</v>
      </c>
      <c r="F136" s="82" t="s">
        <v>295</v>
      </c>
      <c r="G136" s="82" t="s">
        <v>170</v>
      </c>
      <c r="H136" s="82">
        <v>1</v>
      </c>
      <c r="I136" s="82">
        <v>120</v>
      </c>
      <c r="J136" s="82" t="s">
        <v>609</v>
      </c>
      <c r="O136" s="82" t="s">
        <v>762</v>
      </c>
      <c r="Q136" s="82" t="s">
        <v>279</v>
      </c>
      <c r="R136" s="82">
        <v>280</v>
      </c>
      <c r="S136" s="83" t="s">
        <v>1125</v>
      </c>
      <c r="T136" s="82" t="s">
        <v>721</v>
      </c>
      <c r="U136" s="82" t="s">
        <v>33</v>
      </c>
      <c r="V136" s="82">
        <v>14</v>
      </c>
      <c r="W136" s="82" t="s">
        <v>125</v>
      </c>
      <c r="AA136" s="82">
        <v>40664</v>
      </c>
      <c r="AG136" s="82" t="s">
        <v>971</v>
      </c>
    </row>
    <row r="137" spans="1:28" ht="13.5">
      <c r="A137" s="83">
        <v>40814</v>
      </c>
      <c r="B137" s="82" t="s">
        <v>442</v>
      </c>
      <c r="C137" s="82" t="s">
        <v>718</v>
      </c>
      <c r="E137" s="82" t="s">
        <v>1630</v>
      </c>
      <c r="F137" s="82" t="s">
        <v>1631</v>
      </c>
      <c r="H137" s="82">
        <v>1</v>
      </c>
      <c r="I137" s="82">
        <v>74</v>
      </c>
      <c r="J137" s="82" t="s">
        <v>609</v>
      </c>
      <c r="O137" s="82" t="s">
        <v>617</v>
      </c>
      <c r="Q137" s="82" t="s">
        <v>833</v>
      </c>
      <c r="R137" s="82">
        <v>12</v>
      </c>
      <c r="S137" s="83" t="s">
        <v>1125</v>
      </c>
      <c r="U137" s="82" t="s">
        <v>1042</v>
      </c>
      <c r="W137" s="82" t="s">
        <v>1632</v>
      </c>
      <c r="Z137" s="82">
        <v>2004</v>
      </c>
      <c r="AA137" s="82">
        <v>2007</v>
      </c>
      <c r="AB137" s="82">
        <v>2007</v>
      </c>
    </row>
    <row r="138" spans="1:34" ht="13.5">
      <c r="A138" s="83">
        <v>41386</v>
      </c>
      <c r="B138" s="82" t="s">
        <v>432</v>
      </c>
      <c r="C138" s="82" t="s">
        <v>1486</v>
      </c>
      <c r="E138" s="82" t="s">
        <v>1487</v>
      </c>
      <c r="F138" s="82" t="s">
        <v>1252</v>
      </c>
      <c r="G138" s="82" t="s">
        <v>170</v>
      </c>
      <c r="H138" s="82">
        <v>1</v>
      </c>
      <c r="I138" s="82">
        <v>17.5</v>
      </c>
      <c r="J138" s="82" t="s">
        <v>610</v>
      </c>
      <c r="O138" s="82" t="s">
        <v>762</v>
      </c>
      <c r="P138" s="82" t="s">
        <v>1293</v>
      </c>
      <c r="S138" s="83" t="s">
        <v>841</v>
      </c>
      <c r="T138" s="82" t="s">
        <v>1488</v>
      </c>
      <c r="U138" s="82" t="s">
        <v>147</v>
      </c>
      <c r="AH138" s="82" t="s">
        <v>1489</v>
      </c>
    </row>
    <row r="139" spans="1:26" ht="13.5">
      <c r="A139" s="83">
        <v>41512</v>
      </c>
      <c r="B139" s="82" t="s">
        <v>442</v>
      </c>
      <c r="C139" s="82" t="s">
        <v>1222</v>
      </c>
      <c r="F139" s="82" t="s">
        <v>44</v>
      </c>
      <c r="G139" s="82" t="s">
        <v>170</v>
      </c>
      <c r="H139" s="82">
        <v>1</v>
      </c>
      <c r="I139" s="82">
        <v>3</v>
      </c>
      <c r="J139" s="82" t="s">
        <v>610</v>
      </c>
      <c r="O139" s="82" t="s">
        <v>762</v>
      </c>
      <c r="Q139" s="82" t="s">
        <v>833</v>
      </c>
      <c r="S139" s="83" t="s">
        <v>45</v>
      </c>
      <c r="Z139" s="82">
        <v>41000</v>
      </c>
    </row>
    <row r="140" spans="1:34" ht="13.5">
      <c r="A140" s="83">
        <v>41512</v>
      </c>
      <c r="B140" s="82" t="s">
        <v>442</v>
      </c>
      <c r="C140" s="82" t="s">
        <v>468</v>
      </c>
      <c r="E140" s="82" t="s">
        <v>353</v>
      </c>
      <c r="G140" s="82" t="s">
        <v>170</v>
      </c>
      <c r="H140" s="82">
        <v>1</v>
      </c>
      <c r="I140" s="82">
        <v>540</v>
      </c>
      <c r="J140" s="82" t="s">
        <v>609</v>
      </c>
      <c r="O140" s="82" t="s">
        <v>762</v>
      </c>
      <c r="P140" s="82" t="s">
        <v>1293</v>
      </c>
      <c r="Q140" s="82" t="s">
        <v>830</v>
      </c>
      <c r="R140" s="82">
        <v>1400</v>
      </c>
      <c r="S140" s="83" t="s">
        <v>469</v>
      </c>
      <c r="U140" s="82" t="s">
        <v>156</v>
      </c>
      <c r="AC140" s="82" t="s">
        <v>354</v>
      </c>
      <c r="AD140" s="82" t="s">
        <v>470</v>
      </c>
      <c r="AH140" s="82" t="s">
        <v>355</v>
      </c>
    </row>
    <row r="141" spans="1:34" ht="13.5">
      <c r="A141" s="83">
        <v>41404</v>
      </c>
      <c r="B141" s="82" t="s">
        <v>256</v>
      </c>
      <c r="C141" s="82" t="s">
        <v>727</v>
      </c>
      <c r="D141" s="82" t="s">
        <v>1504</v>
      </c>
      <c r="E141" s="82" t="s">
        <v>703</v>
      </c>
      <c r="F141" s="82" t="s">
        <v>713</v>
      </c>
      <c r="G141" s="82" t="s">
        <v>170</v>
      </c>
      <c r="H141" s="82">
        <v>1</v>
      </c>
      <c r="I141" s="82">
        <v>35</v>
      </c>
      <c r="J141" s="82" t="s">
        <v>608</v>
      </c>
      <c r="K141" s="82">
        <v>24</v>
      </c>
      <c r="Q141" s="82" t="s">
        <v>830</v>
      </c>
      <c r="R141" s="82">
        <v>82</v>
      </c>
      <c r="S141" s="83" t="s">
        <v>1505</v>
      </c>
      <c r="T141" s="82" t="s">
        <v>246</v>
      </c>
      <c r="U141" s="82" t="s">
        <v>770</v>
      </c>
      <c r="Z141" s="82">
        <v>2013</v>
      </c>
      <c r="AD141" s="82" t="s">
        <v>135</v>
      </c>
      <c r="AE141" s="82" t="s">
        <v>714</v>
      </c>
      <c r="AF141" s="82" t="s">
        <v>1503</v>
      </c>
      <c r="AH141" s="82" t="s">
        <v>134</v>
      </c>
    </row>
    <row r="142" spans="1:34" ht="13.5">
      <c r="A142" s="83">
        <v>41446</v>
      </c>
      <c r="B142" s="82" t="s">
        <v>256</v>
      </c>
      <c r="C142" s="82" t="s">
        <v>727</v>
      </c>
      <c r="E142" s="82" t="s">
        <v>337</v>
      </c>
      <c r="G142" s="82" t="s">
        <v>338</v>
      </c>
      <c r="H142" s="82">
        <v>1</v>
      </c>
      <c r="I142" s="82">
        <v>25</v>
      </c>
      <c r="K142" s="82">
        <v>61</v>
      </c>
      <c r="Q142" s="82" t="s">
        <v>833</v>
      </c>
      <c r="R142" s="82">
        <v>252.3</v>
      </c>
      <c r="S142" s="83" t="s">
        <v>841</v>
      </c>
      <c r="U142" s="82" t="s">
        <v>147</v>
      </c>
      <c r="Z142" s="82">
        <v>2007</v>
      </c>
      <c r="AA142" s="82">
        <v>2016</v>
      </c>
      <c r="AC142" s="82" t="s">
        <v>339</v>
      </c>
      <c r="AD142" s="82" t="s">
        <v>340</v>
      </c>
      <c r="AF142" s="82" t="s">
        <v>1600</v>
      </c>
      <c r="AH142" s="82" t="s">
        <v>1599</v>
      </c>
    </row>
    <row r="143" spans="1:34" ht="13.5">
      <c r="A143" s="83">
        <v>41380</v>
      </c>
      <c r="B143" s="82" t="s">
        <v>442</v>
      </c>
      <c r="C143" s="82" t="s">
        <v>745</v>
      </c>
      <c r="D143" s="82" t="s">
        <v>1353</v>
      </c>
      <c r="E143" s="82" t="s">
        <v>281</v>
      </c>
      <c r="F143" s="82" t="s">
        <v>312</v>
      </c>
      <c r="G143" s="82" t="s">
        <v>1354</v>
      </c>
      <c r="H143" s="82">
        <v>1</v>
      </c>
      <c r="I143" s="82" t="s">
        <v>1430</v>
      </c>
      <c r="J143" s="82" t="s">
        <v>609</v>
      </c>
      <c r="K143" s="82">
        <v>60</v>
      </c>
      <c r="N143" s="82">
        <v>2.386</v>
      </c>
      <c r="O143" s="82" t="s">
        <v>762</v>
      </c>
      <c r="Q143" s="82" t="s">
        <v>830</v>
      </c>
      <c r="R143" s="82">
        <v>396</v>
      </c>
      <c r="S143" s="83" t="s">
        <v>174</v>
      </c>
      <c r="T143" s="82" t="s">
        <v>747</v>
      </c>
      <c r="U143" s="82" t="s">
        <v>33</v>
      </c>
      <c r="V143" s="82" t="s">
        <v>1174</v>
      </c>
      <c r="W143" s="82" t="s">
        <v>172</v>
      </c>
      <c r="AA143" s="82" t="s">
        <v>777</v>
      </c>
      <c r="AE143" s="82" t="s">
        <v>362</v>
      </c>
      <c r="AG143" s="82" t="s">
        <v>363</v>
      </c>
      <c r="AH143" s="82" t="s">
        <v>946</v>
      </c>
    </row>
    <row r="144" spans="1:34" ht="13.5">
      <c r="A144" s="83">
        <v>41380</v>
      </c>
      <c r="B144" s="82" t="s">
        <v>442</v>
      </c>
      <c r="C144" s="82" t="s">
        <v>745</v>
      </c>
      <c r="D144" s="82" t="s">
        <v>1352</v>
      </c>
      <c r="E144" s="82" t="s">
        <v>706</v>
      </c>
      <c r="F144" s="82" t="s">
        <v>513</v>
      </c>
      <c r="G144" s="82" t="s">
        <v>416</v>
      </c>
      <c r="H144" s="82">
        <v>1</v>
      </c>
      <c r="I144" s="82">
        <v>1250</v>
      </c>
      <c r="J144" s="82" t="s">
        <v>609</v>
      </c>
      <c r="K144" s="82">
        <v>67</v>
      </c>
      <c r="N144" s="82">
        <v>12.5</v>
      </c>
      <c r="O144" s="82" t="s">
        <v>762</v>
      </c>
      <c r="P144" s="82" t="s">
        <v>1293</v>
      </c>
      <c r="Q144" s="82" t="s">
        <v>279</v>
      </c>
      <c r="R144" s="82">
        <v>1200</v>
      </c>
      <c r="S144" s="83" t="s">
        <v>1484</v>
      </c>
      <c r="T144" s="82" t="s">
        <v>1485</v>
      </c>
      <c r="U144" s="82" t="s">
        <v>147</v>
      </c>
      <c r="V144" s="82">
        <v>13</v>
      </c>
      <c r="W144" s="82" t="s">
        <v>686</v>
      </c>
      <c r="Z144" s="82">
        <v>2004</v>
      </c>
      <c r="AA144" s="82">
        <v>2009</v>
      </c>
      <c r="AB144" s="82">
        <v>2009</v>
      </c>
      <c r="AE144" s="82" t="s">
        <v>321</v>
      </c>
      <c r="AF144" s="82" t="s">
        <v>985</v>
      </c>
      <c r="AH144" s="82" t="s">
        <v>36</v>
      </c>
    </row>
    <row r="145" spans="1:34" ht="13.5">
      <c r="A145" s="83">
        <v>41512</v>
      </c>
      <c r="B145" s="82" t="s">
        <v>442</v>
      </c>
      <c r="C145" s="82" t="s">
        <v>745</v>
      </c>
      <c r="E145" s="82" t="s">
        <v>746</v>
      </c>
      <c r="F145" s="82" t="s">
        <v>513</v>
      </c>
      <c r="G145" s="82" t="s">
        <v>170</v>
      </c>
      <c r="H145" s="82">
        <v>1</v>
      </c>
      <c r="I145" s="82">
        <v>300</v>
      </c>
      <c r="J145" s="82" t="s">
        <v>609</v>
      </c>
      <c r="Q145" s="82" t="s">
        <v>830</v>
      </c>
      <c r="R145" s="82">
        <v>270</v>
      </c>
      <c r="S145" s="83" t="s">
        <v>239</v>
      </c>
      <c r="AF145" s="82" t="s">
        <v>763</v>
      </c>
      <c r="AH145" s="82" t="s">
        <v>240</v>
      </c>
    </row>
    <row r="146" spans="1:34" ht="13.5">
      <c r="A146" s="83">
        <v>41451</v>
      </c>
      <c r="B146" s="82" t="s">
        <v>331</v>
      </c>
      <c r="C146" s="82" t="s">
        <v>674</v>
      </c>
      <c r="E146" s="82" t="s">
        <v>719</v>
      </c>
      <c r="F146" s="82" t="s">
        <v>675</v>
      </c>
      <c r="G146" s="82" t="s">
        <v>170</v>
      </c>
      <c r="H146" s="82">
        <v>1</v>
      </c>
      <c r="I146" s="82" t="s">
        <v>1613</v>
      </c>
      <c r="J146" s="82" t="s">
        <v>609</v>
      </c>
      <c r="O146" s="82" t="s">
        <v>617</v>
      </c>
      <c r="Q146" s="82" t="s">
        <v>830</v>
      </c>
      <c r="R146" s="82">
        <v>300</v>
      </c>
      <c r="S146" s="83" t="s">
        <v>1399</v>
      </c>
      <c r="U146" s="82" t="s">
        <v>147</v>
      </c>
      <c r="AC146" s="82" t="s">
        <v>52</v>
      </c>
      <c r="AH146" s="82" t="s">
        <v>1622</v>
      </c>
    </row>
    <row r="147" spans="1:34" ht="13.5">
      <c r="A147" s="83">
        <v>41647</v>
      </c>
      <c r="B147" s="82" t="s">
        <v>442</v>
      </c>
      <c r="C147" s="82" t="s">
        <v>814</v>
      </c>
      <c r="E147" s="82" t="s">
        <v>79</v>
      </c>
      <c r="F147" s="82" t="s">
        <v>1230</v>
      </c>
      <c r="G147" s="82" t="s">
        <v>170</v>
      </c>
      <c r="H147" s="82">
        <v>1</v>
      </c>
      <c r="I147" s="82">
        <v>464</v>
      </c>
      <c r="J147" s="82" t="s">
        <v>609</v>
      </c>
      <c r="O147" s="82" t="s">
        <v>617</v>
      </c>
      <c r="Q147" s="82" t="s">
        <v>830</v>
      </c>
      <c r="R147" s="82">
        <v>955</v>
      </c>
      <c r="S147" s="83" t="s">
        <v>83</v>
      </c>
      <c r="T147" s="82" t="s">
        <v>165</v>
      </c>
      <c r="U147" s="82" t="s">
        <v>1224</v>
      </c>
      <c r="AC147" s="82" t="s">
        <v>51</v>
      </c>
      <c r="AH147" s="82" t="s">
        <v>705</v>
      </c>
    </row>
    <row r="148" spans="1:34" ht="13.5">
      <c r="A148" s="83">
        <v>41575</v>
      </c>
      <c r="B148" s="82" t="s">
        <v>442</v>
      </c>
      <c r="C148" s="82" t="s">
        <v>814</v>
      </c>
      <c r="D148" s="82" t="s">
        <v>207</v>
      </c>
      <c r="E148" s="82" t="s">
        <v>777</v>
      </c>
      <c r="F148" s="82" t="s">
        <v>1230</v>
      </c>
      <c r="G148" s="82" t="s">
        <v>170</v>
      </c>
      <c r="H148" s="82">
        <v>1</v>
      </c>
      <c r="I148" s="82">
        <v>165</v>
      </c>
      <c r="J148" s="82" t="s">
        <v>608</v>
      </c>
      <c r="O148" s="82" t="s">
        <v>617</v>
      </c>
      <c r="Q148" s="82" t="s">
        <v>830</v>
      </c>
      <c r="R148" s="82">
        <v>427</v>
      </c>
      <c r="S148" s="83" t="s">
        <v>1125</v>
      </c>
      <c r="T148" s="82" t="s">
        <v>524</v>
      </c>
      <c r="U148" s="82" t="s">
        <v>147</v>
      </c>
      <c r="AC148" s="82" t="s">
        <v>177</v>
      </c>
      <c r="AD148" s="82" t="s">
        <v>206</v>
      </c>
      <c r="AH148" s="82" t="s">
        <v>71</v>
      </c>
    </row>
    <row r="149" spans="1:27" ht="13.5">
      <c r="A149" s="83">
        <v>41512</v>
      </c>
      <c r="B149" s="82" t="s">
        <v>566</v>
      </c>
      <c r="C149" s="82" t="s">
        <v>707</v>
      </c>
      <c r="E149" s="82" t="s">
        <v>1477</v>
      </c>
      <c r="H149" s="82">
        <v>1</v>
      </c>
      <c r="I149" s="82">
        <v>12</v>
      </c>
      <c r="J149" s="82" t="s">
        <v>610</v>
      </c>
      <c r="O149" s="82" t="s">
        <v>762</v>
      </c>
      <c r="P149" s="82" t="s">
        <v>1293</v>
      </c>
      <c r="Q149" s="82" t="s">
        <v>279</v>
      </c>
      <c r="S149" s="83" t="s">
        <v>1478</v>
      </c>
      <c r="T149" s="82" t="s">
        <v>1479</v>
      </c>
      <c r="U149" s="82" t="s">
        <v>147</v>
      </c>
      <c r="Z149" s="82">
        <v>2007</v>
      </c>
      <c r="AA149" s="82">
        <v>2012</v>
      </c>
    </row>
    <row r="150" spans="1:34" ht="13.5">
      <c r="A150" s="83">
        <v>41380</v>
      </c>
      <c r="B150" s="82" t="s">
        <v>566</v>
      </c>
      <c r="C150" s="82" t="s">
        <v>80</v>
      </c>
      <c r="E150" s="82" t="s">
        <v>81</v>
      </c>
      <c r="F150" s="82" t="s">
        <v>82</v>
      </c>
      <c r="G150" s="82" t="s">
        <v>170</v>
      </c>
      <c r="H150" s="82">
        <v>1</v>
      </c>
      <c r="I150" s="82">
        <v>8</v>
      </c>
      <c r="J150" s="82" t="s">
        <v>610</v>
      </c>
      <c r="Q150" s="82" t="s">
        <v>833</v>
      </c>
      <c r="R150" s="82">
        <v>18</v>
      </c>
      <c r="S150" s="83" t="s">
        <v>166</v>
      </c>
      <c r="T150" s="82" t="s">
        <v>322</v>
      </c>
      <c r="U150" s="82" t="s">
        <v>147</v>
      </c>
      <c r="Z150" s="82">
        <v>2010</v>
      </c>
      <c r="AA150" s="82">
        <v>2012</v>
      </c>
      <c r="AC150" s="82" t="s">
        <v>50</v>
      </c>
      <c r="AE150" s="82" t="s">
        <v>768</v>
      </c>
      <c r="AH150" s="82" t="s">
        <v>365</v>
      </c>
    </row>
    <row r="151" spans="1:33" ht="13.5">
      <c r="A151" s="83">
        <v>40949</v>
      </c>
      <c r="B151" s="82" t="s">
        <v>442</v>
      </c>
      <c r="C151" s="82" t="s">
        <v>590</v>
      </c>
      <c r="E151" s="82" t="s">
        <v>1025</v>
      </c>
      <c r="H151" s="82">
        <v>1</v>
      </c>
      <c r="K151" s="82">
        <v>23.5</v>
      </c>
      <c r="O151" s="82" t="s">
        <v>762</v>
      </c>
      <c r="Q151" s="82" t="s">
        <v>830</v>
      </c>
      <c r="R151" s="82">
        <v>17</v>
      </c>
      <c r="S151" s="83" t="s">
        <v>1026</v>
      </c>
      <c r="U151" s="82" t="s">
        <v>686</v>
      </c>
      <c r="AE151" s="82" t="s">
        <v>1024</v>
      </c>
      <c r="AG151" s="82" t="s">
        <v>1028</v>
      </c>
    </row>
    <row r="152" spans="1:34" ht="13.5">
      <c r="A152" s="83">
        <v>40949</v>
      </c>
      <c r="B152" s="82" t="s">
        <v>442</v>
      </c>
      <c r="C152" s="82" t="s">
        <v>590</v>
      </c>
      <c r="E152" s="82" t="s">
        <v>1029</v>
      </c>
      <c r="G152" s="82" t="s">
        <v>197</v>
      </c>
      <c r="H152" s="82">
        <v>1</v>
      </c>
      <c r="J152" s="82" t="s">
        <v>609</v>
      </c>
      <c r="K152" s="82">
        <v>70</v>
      </c>
      <c r="N152" s="82">
        <v>64</v>
      </c>
      <c r="O152" s="82" t="s">
        <v>1030</v>
      </c>
      <c r="Q152" s="82" t="s">
        <v>1031</v>
      </c>
      <c r="R152" s="82">
        <v>32</v>
      </c>
      <c r="S152" s="83" t="s">
        <v>1026</v>
      </c>
      <c r="U152" s="82" t="s">
        <v>686</v>
      </c>
      <c r="V152" s="82">
        <v>15</v>
      </c>
      <c r="W152" s="82" t="s">
        <v>147</v>
      </c>
      <c r="Z152" s="82">
        <v>37624</v>
      </c>
      <c r="AA152" s="82">
        <v>40057</v>
      </c>
      <c r="AE152" s="82" t="s">
        <v>1027</v>
      </c>
      <c r="AH152" s="82" t="s">
        <v>1032</v>
      </c>
    </row>
    <row r="153" spans="1:26" ht="13.5">
      <c r="A153" s="83">
        <v>41445</v>
      </c>
      <c r="B153" s="82" t="s">
        <v>331</v>
      </c>
      <c r="C153" s="82" t="s">
        <v>318</v>
      </c>
      <c r="E153" s="82" t="s">
        <v>1633</v>
      </c>
      <c r="F153" s="82" t="s">
        <v>319</v>
      </c>
      <c r="G153" s="82" t="s">
        <v>170</v>
      </c>
      <c r="H153" s="82">
        <v>1</v>
      </c>
      <c r="I153" s="82" t="s">
        <v>1618</v>
      </c>
      <c r="J153" s="82" t="s">
        <v>608</v>
      </c>
      <c r="O153" s="82" t="s">
        <v>777</v>
      </c>
      <c r="Q153" s="82" t="s">
        <v>279</v>
      </c>
      <c r="R153" s="82" t="s">
        <v>777</v>
      </c>
      <c r="S153" s="83" t="s">
        <v>1160</v>
      </c>
      <c r="W153" s="82" t="s">
        <v>770</v>
      </c>
      <c r="Z153" s="82">
        <v>2007</v>
      </c>
    </row>
    <row r="154" spans="1:34" ht="13.5">
      <c r="A154" s="83">
        <v>41445</v>
      </c>
      <c r="B154" s="82" t="s">
        <v>331</v>
      </c>
      <c r="C154" s="82" t="s">
        <v>318</v>
      </c>
      <c r="E154" s="82" t="s">
        <v>1634</v>
      </c>
      <c r="F154" s="82" t="s">
        <v>657</v>
      </c>
      <c r="G154" s="82" t="s">
        <v>170</v>
      </c>
      <c r="H154" s="82">
        <v>1</v>
      </c>
      <c r="I154" s="82" t="s">
        <v>1616</v>
      </c>
      <c r="J154" s="82" t="s">
        <v>609</v>
      </c>
      <c r="O154" s="82" t="s">
        <v>777</v>
      </c>
      <c r="Q154" s="82" t="s">
        <v>279</v>
      </c>
      <c r="R154" s="82">
        <v>28.5</v>
      </c>
      <c r="S154" s="83" t="s">
        <v>1160</v>
      </c>
      <c r="W154" s="82" t="s">
        <v>770</v>
      </c>
      <c r="Z154" s="82">
        <v>2007</v>
      </c>
      <c r="AA154" s="82">
        <v>2010</v>
      </c>
      <c r="AC154" s="82" t="s">
        <v>1245</v>
      </c>
      <c r="AH154" s="82" t="s">
        <v>1159</v>
      </c>
    </row>
    <row r="155" spans="1:27" ht="13.5">
      <c r="A155" s="83">
        <v>41380</v>
      </c>
      <c r="B155" s="82" t="s">
        <v>566</v>
      </c>
      <c r="C155" s="82" t="s">
        <v>808</v>
      </c>
      <c r="E155" s="82" t="s">
        <v>25</v>
      </c>
      <c r="G155" s="82" t="s">
        <v>170</v>
      </c>
      <c r="H155" s="82">
        <v>1</v>
      </c>
      <c r="I155" s="82">
        <v>12</v>
      </c>
      <c r="J155" s="82" t="s">
        <v>610</v>
      </c>
      <c r="O155" s="82" t="s">
        <v>762</v>
      </c>
      <c r="Q155" s="82" t="s">
        <v>279</v>
      </c>
      <c r="S155" s="83" t="s">
        <v>777</v>
      </c>
      <c r="U155" s="82" t="s">
        <v>1382</v>
      </c>
      <c r="AA155" s="82">
        <v>2006</v>
      </c>
    </row>
    <row r="156" spans="1:34" ht="13.5">
      <c r="A156" s="83">
        <v>41380</v>
      </c>
      <c r="B156" s="82" t="s">
        <v>566</v>
      </c>
      <c r="C156" s="82" t="s">
        <v>808</v>
      </c>
      <c r="D156" s="82" t="s">
        <v>1387</v>
      </c>
      <c r="E156" s="82" t="s">
        <v>1386</v>
      </c>
      <c r="F156" s="82" t="s">
        <v>317</v>
      </c>
      <c r="G156" s="82" t="s">
        <v>170</v>
      </c>
      <c r="H156" s="82">
        <v>1</v>
      </c>
      <c r="I156" s="82">
        <v>22</v>
      </c>
      <c r="J156" s="82" t="s">
        <v>608</v>
      </c>
      <c r="O156" s="82" t="s">
        <v>762</v>
      </c>
      <c r="Q156" s="82" t="s">
        <v>833</v>
      </c>
      <c r="R156" s="82">
        <v>28</v>
      </c>
      <c r="S156" s="83" t="s">
        <v>26</v>
      </c>
      <c r="U156" s="82" t="s">
        <v>949</v>
      </c>
      <c r="Z156" s="82">
        <v>2007</v>
      </c>
      <c r="AH156" s="82" t="s">
        <v>623</v>
      </c>
    </row>
    <row r="157" spans="1:34" ht="13.5">
      <c r="A157" s="83">
        <v>41380</v>
      </c>
      <c r="B157" s="82" t="s">
        <v>442</v>
      </c>
      <c r="C157" s="82" t="s">
        <v>761</v>
      </c>
      <c r="E157" s="82" t="s">
        <v>1010</v>
      </c>
      <c r="F157" s="82" t="s">
        <v>102</v>
      </c>
      <c r="G157" s="82" t="s">
        <v>124</v>
      </c>
      <c r="H157" s="82">
        <v>1</v>
      </c>
      <c r="I157" s="82">
        <v>750</v>
      </c>
      <c r="J157" s="82" t="s">
        <v>609</v>
      </c>
      <c r="O157" s="82" t="s">
        <v>762</v>
      </c>
      <c r="Q157" s="82" t="s">
        <v>833</v>
      </c>
      <c r="R157" s="82">
        <v>2000</v>
      </c>
      <c r="S157" s="83" t="s">
        <v>163</v>
      </c>
      <c r="T157" s="82" t="s">
        <v>1115</v>
      </c>
      <c r="U157" s="82" t="s">
        <v>147</v>
      </c>
      <c r="W157" s="82" t="s">
        <v>777</v>
      </c>
      <c r="Z157" s="82">
        <v>2011</v>
      </c>
      <c r="AA157" s="82">
        <v>2017</v>
      </c>
      <c r="AC157" s="82" t="s">
        <v>1116</v>
      </c>
      <c r="AE157" s="82" t="s">
        <v>501</v>
      </c>
      <c r="AH157" s="82" t="s">
        <v>54</v>
      </c>
    </row>
    <row r="158" spans="1:34" ht="13.5">
      <c r="A158" s="83">
        <v>41444</v>
      </c>
      <c r="B158" s="82" t="s">
        <v>442</v>
      </c>
      <c r="C158" s="82" t="s">
        <v>761</v>
      </c>
      <c r="D158" s="82" t="s">
        <v>61</v>
      </c>
      <c r="E158" s="82" t="s">
        <v>957</v>
      </c>
      <c r="F158" s="82" t="s">
        <v>102</v>
      </c>
      <c r="G158" s="82" t="s">
        <v>124</v>
      </c>
      <c r="H158" s="82">
        <v>1</v>
      </c>
      <c r="I158" s="82">
        <v>120</v>
      </c>
      <c r="J158" s="82" t="s">
        <v>609</v>
      </c>
      <c r="K158" s="82">
        <v>65</v>
      </c>
      <c r="N158" s="82">
        <v>5.7</v>
      </c>
      <c r="O158" s="82" t="s">
        <v>762</v>
      </c>
      <c r="P158" s="82" t="s">
        <v>1293</v>
      </c>
      <c r="Q158" s="82" t="s">
        <v>833</v>
      </c>
      <c r="R158" s="82">
        <v>240</v>
      </c>
      <c r="S158" s="83" t="s">
        <v>1482</v>
      </c>
      <c r="T158" s="82" t="s">
        <v>123</v>
      </c>
      <c r="U158" s="82" t="s">
        <v>33</v>
      </c>
      <c r="V158" s="82">
        <v>11</v>
      </c>
      <c r="W158" s="82" t="s">
        <v>462</v>
      </c>
      <c r="Z158" s="82" t="s">
        <v>62</v>
      </c>
      <c r="AA158" s="82" t="s">
        <v>1483</v>
      </c>
      <c r="AC158" s="82" t="s">
        <v>343</v>
      </c>
      <c r="AD158" s="82" t="s">
        <v>463</v>
      </c>
      <c r="AG158" s="82" t="s">
        <v>1536</v>
      </c>
      <c r="AH158" s="82" t="s">
        <v>40</v>
      </c>
    </row>
    <row r="159" spans="1:34" ht="13.5">
      <c r="A159" s="83">
        <v>41444</v>
      </c>
      <c r="B159" s="82" t="s">
        <v>442</v>
      </c>
      <c r="C159" s="82" t="s">
        <v>761</v>
      </c>
      <c r="E159" s="82" t="s">
        <v>948</v>
      </c>
      <c r="F159" s="82" t="s">
        <v>658</v>
      </c>
      <c r="G159" s="82" t="s">
        <v>1168</v>
      </c>
      <c r="H159" s="82">
        <v>1</v>
      </c>
      <c r="I159" s="82">
        <v>360</v>
      </c>
      <c r="J159" s="82" t="s">
        <v>609</v>
      </c>
      <c r="O159" s="82" t="s">
        <v>762</v>
      </c>
      <c r="P159" s="82" t="s">
        <v>1293</v>
      </c>
      <c r="Q159" s="82" t="s">
        <v>833</v>
      </c>
      <c r="R159" s="82">
        <v>430</v>
      </c>
      <c r="S159" s="83" t="s">
        <v>1169</v>
      </c>
      <c r="T159" s="82" t="s">
        <v>1481</v>
      </c>
      <c r="U159" s="82" t="s">
        <v>147</v>
      </c>
      <c r="V159" s="82">
        <v>11</v>
      </c>
      <c r="W159" s="82" t="s">
        <v>592</v>
      </c>
      <c r="Y159" s="82" t="s">
        <v>1075</v>
      </c>
      <c r="Z159" s="82">
        <v>2008</v>
      </c>
      <c r="AA159" s="82">
        <v>2012</v>
      </c>
      <c r="AG159" s="82" t="s">
        <v>1537</v>
      </c>
      <c r="AH159" s="82" t="s">
        <v>1074</v>
      </c>
    </row>
    <row r="160" spans="1:34" ht="13.5">
      <c r="A160" s="83">
        <v>41710</v>
      </c>
      <c r="B160" s="82" t="s">
        <v>442</v>
      </c>
      <c r="C160" s="82" t="s">
        <v>945</v>
      </c>
      <c r="E160" s="82" t="s">
        <v>1229</v>
      </c>
      <c r="F160" s="82" t="s">
        <v>233</v>
      </c>
      <c r="G160" s="82" t="s">
        <v>1126</v>
      </c>
      <c r="H160" s="82">
        <v>1</v>
      </c>
      <c r="I160" s="82">
        <v>300</v>
      </c>
      <c r="J160" s="82" t="s">
        <v>609</v>
      </c>
      <c r="O160" s="82" t="s">
        <v>762</v>
      </c>
      <c r="Q160" s="82" t="s">
        <v>830</v>
      </c>
      <c r="R160" s="82">
        <v>354</v>
      </c>
      <c r="S160" s="83" t="s">
        <v>1125</v>
      </c>
      <c r="T160" s="82" t="s">
        <v>580</v>
      </c>
      <c r="U160" s="82" t="s">
        <v>147</v>
      </c>
      <c r="Z160" s="82">
        <v>2013</v>
      </c>
      <c r="AA160" s="82">
        <v>2017</v>
      </c>
      <c r="AB160" s="82" t="s">
        <v>777</v>
      </c>
      <c r="AC160" s="82" t="s">
        <v>1374</v>
      </c>
      <c r="AD160" s="82" t="s">
        <v>581</v>
      </c>
      <c r="AG160" s="82" t="s">
        <v>1707</v>
      </c>
      <c r="AH160" s="82" t="s">
        <v>1706</v>
      </c>
    </row>
    <row r="161" spans="1:31" ht="13.5">
      <c r="A161" s="83">
        <v>41505</v>
      </c>
      <c r="B161" s="82" t="s">
        <v>442</v>
      </c>
      <c r="C161" s="82" t="s">
        <v>1640</v>
      </c>
      <c r="E161" s="82" t="s">
        <v>1641</v>
      </c>
      <c r="F161" s="82" t="s">
        <v>1642</v>
      </c>
      <c r="G161" s="82" t="s">
        <v>170</v>
      </c>
      <c r="H161" s="82">
        <v>1</v>
      </c>
      <c r="I161" s="82">
        <v>600</v>
      </c>
      <c r="J161" s="82" t="s">
        <v>609</v>
      </c>
      <c r="O161" s="82" t="s">
        <v>762</v>
      </c>
      <c r="P161" s="82" t="s">
        <v>1297</v>
      </c>
      <c r="Q161" s="82" t="s">
        <v>830</v>
      </c>
      <c r="R161" s="82">
        <v>1600</v>
      </c>
      <c r="S161" s="83" t="s">
        <v>1645</v>
      </c>
      <c r="U161" s="82" t="s">
        <v>816</v>
      </c>
      <c r="Z161" s="82">
        <v>2013</v>
      </c>
      <c r="AA161" s="82">
        <v>2018</v>
      </c>
      <c r="AE161" s="82" t="s">
        <v>1643</v>
      </c>
    </row>
    <row r="162" spans="1:32" ht="13.5">
      <c r="A162" s="83">
        <v>41502</v>
      </c>
      <c r="B162" s="82" t="s">
        <v>442</v>
      </c>
      <c r="C162" s="82" t="s">
        <v>1640</v>
      </c>
      <c r="D162" s="82" t="s">
        <v>1646</v>
      </c>
      <c r="E162" s="82" t="s">
        <v>1644</v>
      </c>
      <c r="F162" s="82" t="s">
        <v>1647</v>
      </c>
      <c r="G162" s="82" t="s">
        <v>170</v>
      </c>
      <c r="H162" s="82">
        <v>1</v>
      </c>
      <c r="I162" s="82">
        <v>600</v>
      </c>
      <c r="J162" s="82" t="s">
        <v>609</v>
      </c>
      <c r="O162" s="82" t="s">
        <v>762</v>
      </c>
      <c r="P162" s="82" t="s">
        <v>1293</v>
      </c>
      <c r="Q162" s="82" t="s">
        <v>833</v>
      </c>
      <c r="R162" s="82">
        <v>1400</v>
      </c>
      <c r="S162" s="83" t="s">
        <v>1645</v>
      </c>
      <c r="U162" s="82" t="s">
        <v>147</v>
      </c>
      <c r="AF162" s="82" t="s">
        <v>1648</v>
      </c>
    </row>
    <row r="163" spans="1:26" ht="13.5">
      <c r="A163" s="83">
        <v>41562</v>
      </c>
      <c r="B163" s="82" t="s">
        <v>442</v>
      </c>
      <c r="C163" s="82" t="s">
        <v>1640</v>
      </c>
      <c r="E163" s="82" t="s">
        <v>1649</v>
      </c>
      <c r="G163" s="82" t="s">
        <v>170</v>
      </c>
      <c r="H163" s="82">
        <v>1</v>
      </c>
      <c r="I163" s="82" t="s">
        <v>1676</v>
      </c>
      <c r="J163" s="82" t="s">
        <v>609</v>
      </c>
      <c r="O163" s="82" t="s">
        <v>762</v>
      </c>
      <c r="P163" s="82" t="s">
        <v>1293</v>
      </c>
      <c r="Q163" s="82" t="s">
        <v>830</v>
      </c>
      <c r="R163" s="82">
        <v>500</v>
      </c>
      <c r="S163" s="83" t="s">
        <v>1645</v>
      </c>
      <c r="U163" s="82" t="s">
        <v>686</v>
      </c>
      <c r="Z163" s="82">
        <v>41487</v>
      </c>
    </row>
    <row r="164" spans="1:34" ht="13.5">
      <c r="A164" s="83">
        <v>41635</v>
      </c>
      <c r="B164" s="82" t="s">
        <v>546</v>
      </c>
      <c r="C164" s="82" t="s">
        <v>1651</v>
      </c>
      <c r="D164" s="82" t="s">
        <v>1652</v>
      </c>
      <c r="E164" s="82" t="s">
        <v>1655</v>
      </c>
      <c r="G164" s="82" t="s">
        <v>170</v>
      </c>
      <c r="H164" s="82">
        <v>2</v>
      </c>
      <c r="I164" s="82">
        <v>1740</v>
      </c>
      <c r="J164" s="82" t="s">
        <v>609</v>
      </c>
      <c r="O164" s="82" t="s">
        <v>762</v>
      </c>
      <c r="P164" s="82" t="s">
        <v>1293</v>
      </c>
      <c r="Q164" s="82" t="s">
        <v>830</v>
      </c>
      <c r="R164" s="82">
        <v>4000</v>
      </c>
      <c r="S164" s="83" t="s">
        <v>1653</v>
      </c>
      <c r="U164" s="82" t="s">
        <v>1654</v>
      </c>
      <c r="AG164" s="82" t="s">
        <v>1711</v>
      </c>
      <c r="AH164" s="82" t="s">
        <v>1690</v>
      </c>
    </row>
    <row r="165" spans="1:34" ht="13.5">
      <c r="A165" s="83">
        <v>41691</v>
      </c>
      <c r="B165" s="82" t="s">
        <v>442</v>
      </c>
      <c r="C165" s="82" t="s">
        <v>1699</v>
      </c>
      <c r="E165" s="82" t="s">
        <v>1700</v>
      </c>
      <c r="F165" s="82" t="s">
        <v>1701</v>
      </c>
      <c r="G165" s="82" t="s">
        <v>169</v>
      </c>
      <c r="H165" s="82">
        <v>1</v>
      </c>
      <c r="K165" s="82">
        <v>83</v>
      </c>
      <c r="O165" s="82" t="s">
        <v>762</v>
      </c>
      <c r="P165" s="82" t="s">
        <v>1293</v>
      </c>
      <c r="Q165" s="82" t="s">
        <v>279</v>
      </c>
      <c r="S165" s="83" t="s">
        <v>1705</v>
      </c>
      <c r="U165" s="82" t="s">
        <v>1702</v>
      </c>
      <c r="W165" s="82" t="s">
        <v>147</v>
      </c>
      <c r="AA165" s="82">
        <v>2014</v>
      </c>
      <c r="AB165" s="82">
        <v>2014</v>
      </c>
      <c r="AC165" s="82" t="s">
        <v>1704</v>
      </c>
      <c r="AH165" s="82" t="s">
        <v>1703</v>
      </c>
    </row>
  </sheetData>
  <sheetProtection/>
  <printOptions/>
  <pageMargins left="0.75" right="0.75" top="1" bottom="1" header="0.5" footer="0.5"/>
  <pageSetup orientation="portrait"/>
  <drawing r:id="rId1"/>
</worksheet>
</file>

<file path=xl/worksheets/sheet7.xml><?xml version="1.0" encoding="utf-8"?>
<worksheet xmlns="http://schemas.openxmlformats.org/spreadsheetml/2006/main" xmlns:r="http://schemas.openxmlformats.org/officeDocument/2006/relationships">
  <sheetPr codeName="Sheet6"/>
  <dimension ref="A1:K77"/>
  <sheetViews>
    <sheetView zoomScalePageLayoutView="0" workbookViewId="0" topLeftCell="A1">
      <pane xSplit="1" ySplit="2" topLeftCell="B3" activePane="bottomRight" state="frozen"/>
      <selection pane="topLeft" activeCell="A1" sqref="A1"/>
      <selection pane="topRight" activeCell="B1" sqref="B1"/>
      <selection pane="bottomLeft" activeCell="A3" sqref="A3"/>
      <selection pane="bottomRight" activeCell="A39" sqref="A39"/>
    </sheetView>
  </sheetViews>
  <sheetFormatPr defaultColWidth="10.875" defaultRowHeight="13.5"/>
  <cols>
    <col min="1" max="1" width="101.125" style="84" bestFit="1" customWidth="1"/>
    <col min="2" max="2" width="16.125" style="87" bestFit="1" customWidth="1"/>
    <col min="3" max="3" width="12.50390625" style="87" bestFit="1" customWidth="1"/>
    <col min="4" max="4" width="7.875" style="87" bestFit="1" customWidth="1"/>
    <col min="5" max="5" width="8.00390625" style="87" bestFit="1" customWidth="1"/>
    <col min="6" max="6" width="9.00390625" style="87" bestFit="1" customWidth="1"/>
    <col min="7" max="7" width="7.125" style="87" bestFit="1" customWidth="1"/>
    <col min="8" max="8" width="12.375" style="87" bestFit="1" customWidth="1"/>
    <col min="9" max="9" width="10.875" style="87" customWidth="1"/>
    <col min="10" max="10" width="6.625" style="87" bestFit="1" customWidth="1"/>
    <col min="11" max="11" width="10.625" style="87" bestFit="1" customWidth="1"/>
    <col min="12" max="16384" width="10.875" style="59" customWidth="1"/>
  </cols>
  <sheetData>
    <row r="1" spans="1:11" ht="13.5">
      <c r="A1" s="86" t="s">
        <v>228</v>
      </c>
      <c r="B1" s="89" t="s">
        <v>242</v>
      </c>
      <c r="C1" s="59"/>
      <c r="D1" s="59"/>
      <c r="E1" s="59"/>
      <c r="F1" s="59"/>
      <c r="G1" s="59"/>
      <c r="H1" s="59"/>
      <c r="I1" s="59"/>
      <c r="J1" s="59"/>
      <c r="K1" s="59"/>
    </row>
    <row r="2" spans="1:11" ht="13.5">
      <c r="A2" s="86" t="s">
        <v>243</v>
      </c>
      <c r="B2" s="59" t="s">
        <v>442</v>
      </c>
      <c r="C2" s="59" t="s">
        <v>331</v>
      </c>
      <c r="D2" s="59" t="s">
        <v>549</v>
      </c>
      <c r="E2" s="59" t="s">
        <v>256</v>
      </c>
      <c r="F2" s="59" t="s">
        <v>566</v>
      </c>
      <c r="G2" s="59" t="s">
        <v>432</v>
      </c>
      <c r="H2" s="59" t="s">
        <v>546</v>
      </c>
      <c r="I2" s="59" t="s">
        <v>394</v>
      </c>
      <c r="J2" s="59" t="s">
        <v>116</v>
      </c>
      <c r="K2" s="59" t="s">
        <v>245</v>
      </c>
    </row>
    <row r="3" spans="1:11" ht="13.5">
      <c r="A3" s="88" t="s">
        <v>966</v>
      </c>
      <c r="F3" s="87">
        <v>510.786</v>
      </c>
      <c r="K3" s="87">
        <v>510.786</v>
      </c>
    </row>
    <row r="4" ht="13.5">
      <c r="A4" s="88" t="s">
        <v>294</v>
      </c>
    </row>
    <row r="5" ht="27">
      <c r="A5" s="88" t="s">
        <v>200</v>
      </c>
    </row>
    <row r="6" spans="1:11" ht="13.5">
      <c r="A6" s="88" t="s">
        <v>947</v>
      </c>
      <c r="B6" s="87">
        <v>660</v>
      </c>
      <c r="K6" s="87">
        <v>660</v>
      </c>
    </row>
    <row r="7" spans="1:11" ht="13.5">
      <c r="A7" s="88" t="s">
        <v>118</v>
      </c>
      <c r="H7" s="87">
        <v>30</v>
      </c>
      <c r="K7" s="87">
        <v>30</v>
      </c>
    </row>
    <row r="8" spans="1:11" ht="27">
      <c r="A8" s="88" t="s">
        <v>502</v>
      </c>
      <c r="F8" s="87">
        <v>1000</v>
      </c>
      <c r="K8" s="87">
        <v>1000</v>
      </c>
    </row>
    <row r="9" spans="1:11" ht="13.5">
      <c r="A9" s="88" t="s">
        <v>246</v>
      </c>
      <c r="E9" s="87">
        <v>82</v>
      </c>
      <c r="K9" s="87">
        <v>82</v>
      </c>
    </row>
    <row r="10" spans="1:11" ht="13.5">
      <c r="A10" s="88" t="s">
        <v>824</v>
      </c>
      <c r="F10" s="87">
        <v>9000</v>
      </c>
      <c r="K10" s="87">
        <v>9000</v>
      </c>
    </row>
    <row r="11" ht="13.5">
      <c r="A11" s="88" t="s">
        <v>541</v>
      </c>
    </row>
    <row r="12" ht="13.5">
      <c r="A12" s="88" t="s">
        <v>113</v>
      </c>
    </row>
    <row r="13" spans="1:11" ht="13.5">
      <c r="A13" s="88" t="s">
        <v>656</v>
      </c>
      <c r="F13" s="87">
        <v>247</v>
      </c>
      <c r="K13" s="87">
        <v>247</v>
      </c>
    </row>
    <row r="14" ht="41.25">
      <c r="A14" s="88" t="s">
        <v>807</v>
      </c>
    </row>
    <row r="15" spans="1:11" ht="13.5">
      <c r="A15" s="88" t="s">
        <v>1242</v>
      </c>
      <c r="E15" s="87">
        <v>52</v>
      </c>
      <c r="K15" s="87">
        <v>52</v>
      </c>
    </row>
    <row r="16" ht="13.5">
      <c r="A16" s="88" t="s">
        <v>809</v>
      </c>
    </row>
    <row r="17" spans="1:11" ht="13.5">
      <c r="A17" s="88" t="s">
        <v>831</v>
      </c>
      <c r="B17" s="87">
        <v>370</v>
      </c>
      <c r="K17" s="87">
        <v>370</v>
      </c>
    </row>
    <row r="18" spans="1:11" ht="27">
      <c r="A18" s="88" t="s">
        <v>953</v>
      </c>
      <c r="B18" s="87">
        <v>838</v>
      </c>
      <c r="K18" s="87">
        <v>838</v>
      </c>
    </row>
    <row r="19" spans="1:11" ht="13.5">
      <c r="A19" s="88" t="s">
        <v>451</v>
      </c>
      <c r="F19" s="87">
        <v>250</v>
      </c>
      <c r="K19" s="87">
        <v>250</v>
      </c>
    </row>
    <row r="20" ht="13.5">
      <c r="A20" s="88" t="s">
        <v>823</v>
      </c>
    </row>
    <row r="21" spans="1:11" ht="27">
      <c r="A21" s="88" t="s">
        <v>105</v>
      </c>
      <c r="F21" s="87">
        <v>1000</v>
      </c>
      <c r="K21" s="87">
        <v>1000</v>
      </c>
    </row>
    <row r="22" spans="1:11" ht="13.5">
      <c r="A22" s="88" t="s">
        <v>562</v>
      </c>
      <c r="E22" s="87">
        <v>120</v>
      </c>
      <c r="K22" s="87">
        <v>120</v>
      </c>
    </row>
    <row r="23" spans="1:11" ht="13.5">
      <c r="A23" s="88" t="s">
        <v>698</v>
      </c>
      <c r="E23" s="87">
        <v>137</v>
      </c>
      <c r="K23" s="87">
        <v>137</v>
      </c>
    </row>
    <row r="24" spans="1:11" ht="13.5">
      <c r="A24" s="88" t="s">
        <v>43</v>
      </c>
      <c r="B24" s="87">
        <v>1750</v>
      </c>
      <c r="K24" s="87">
        <v>1750</v>
      </c>
    </row>
    <row r="25" spans="1:11" ht="13.5">
      <c r="A25" s="88" t="s">
        <v>1138</v>
      </c>
      <c r="B25" s="87">
        <v>963</v>
      </c>
      <c r="K25" s="87">
        <v>963</v>
      </c>
    </row>
    <row r="26" spans="1:11" ht="13.5">
      <c r="A26" s="88" t="s">
        <v>322</v>
      </c>
      <c r="F26" s="87">
        <v>54</v>
      </c>
      <c r="K26" s="87">
        <v>54</v>
      </c>
    </row>
    <row r="27" ht="13.5">
      <c r="A27" s="88" t="s">
        <v>565</v>
      </c>
    </row>
    <row r="28" spans="1:11" ht="13.5">
      <c r="A28" s="88" t="s">
        <v>553</v>
      </c>
      <c r="J28" s="87">
        <v>290</v>
      </c>
      <c r="K28" s="87">
        <v>290</v>
      </c>
    </row>
    <row r="29" ht="13.5">
      <c r="A29" s="88" t="s">
        <v>818</v>
      </c>
    </row>
    <row r="30" spans="1:11" ht="13.5">
      <c r="A30" s="88" t="s">
        <v>965</v>
      </c>
      <c r="E30" s="87">
        <v>190</v>
      </c>
      <c r="K30" s="87">
        <v>190</v>
      </c>
    </row>
    <row r="31" spans="1:11" ht="13.5">
      <c r="A31" s="88" t="s">
        <v>801</v>
      </c>
      <c r="B31" s="87">
        <v>436</v>
      </c>
      <c r="K31" s="87">
        <v>436</v>
      </c>
    </row>
    <row r="32" ht="13.5">
      <c r="A32" s="88" t="s">
        <v>333</v>
      </c>
    </row>
    <row r="33" spans="1:11" ht="13.5">
      <c r="A33" s="88" t="s">
        <v>146</v>
      </c>
      <c r="B33" s="87">
        <v>5</v>
      </c>
      <c r="K33" s="87">
        <v>5</v>
      </c>
    </row>
    <row r="34" spans="1:11" ht="13.5">
      <c r="A34" s="88" t="s">
        <v>133</v>
      </c>
      <c r="B34" s="87">
        <v>203</v>
      </c>
      <c r="K34" s="87">
        <v>203</v>
      </c>
    </row>
    <row r="35" spans="1:11" ht="13.5">
      <c r="A35" s="88" t="s">
        <v>708</v>
      </c>
      <c r="I35" s="87">
        <v>1500</v>
      </c>
      <c r="K35" s="87">
        <v>1500</v>
      </c>
    </row>
    <row r="36" spans="1:11" ht="13.5">
      <c r="A36" s="88" t="s">
        <v>485</v>
      </c>
      <c r="F36" s="87">
        <v>239.5</v>
      </c>
      <c r="K36" s="87">
        <v>239.5</v>
      </c>
    </row>
    <row r="37" spans="1:11" ht="13.5">
      <c r="A37" s="88" t="s">
        <v>56</v>
      </c>
      <c r="C37" s="87">
        <v>310</v>
      </c>
      <c r="K37" s="87">
        <v>310</v>
      </c>
    </row>
    <row r="38" spans="1:11" ht="13.5">
      <c r="A38" s="88" t="s">
        <v>747</v>
      </c>
      <c r="B38" s="87">
        <v>1596</v>
      </c>
      <c r="K38" s="87">
        <v>1596</v>
      </c>
    </row>
    <row r="39" ht="13.5">
      <c r="A39" s="88" t="s">
        <v>725</v>
      </c>
    </row>
    <row r="40" spans="1:11" ht="13.5">
      <c r="A40" s="88" t="s">
        <v>255</v>
      </c>
      <c r="B40" s="87">
        <v>500</v>
      </c>
      <c r="K40" s="87">
        <v>500</v>
      </c>
    </row>
    <row r="41" ht="13.5">
      <c r="A41" s="88" t="s">
        <v>1135</v>
      </c>
    </row>
    <row r="42" spans="1:11" ht="13.5">
      <c r="A42" s="88" t="s">
        <v>39</v>
      </c>
      <c r="C42" s="87">
        <v>728</v>
      </c>
      <c r="K42" s="87">
        <v>728</v>
      </c>
    </row>
    <row r="43" ht="27">
      <c r="A43" s="88" t="s">
        <v>259</v>
      </c>
    </row>
    <row r="44" spans="1:11" ht="13.5">
      <c r="A44" s="88" t="s">
        <v>254</v>
      </c>
      <c r="F44" s="87">
        <v>600</v>
      </c>
      <c r="K44" s="87">
        <v>600</v>
      </c>
    </row>
    <row r="45" ht="13.5">
      <c r="A45" s="88" t="s">
        <v>425</v>
      </c>
    </row>
    <row r="46" ht="13.5">
      <c r="A46" s="88" t="s">
        <v>112</v>
      </c>
    </row>
    <row r="47" ht="13.5">
      <c r="A47" s="88" t="s">
        <v>320</v>
      </c>
    </row>
    <row r="48" ht="13.5">
      <c r="A48" s="88" t="s">
        <v>247</v>
      </c>
    </row>
    <row r="49" spans="1:11" ht="13.5">
      <c r="A49" s="88" t="s">
        <v>1089</v>
      </c>
      <c r="B49" s="87">
        <v>162</v>
      </c>
      <c r="K49" s="87">
        <v>162</v>
      </c>
    </row>
    <row r="50" ht="13.5">
      <c r="A50" s="88" t="s">
        <v>1039</v>
      </c>
    </row>
    <row r="51" ht="13.5">
      <c r="A51" s="88" t="s">
        <v>12</v>
      </c>
    </row>
    <row r="52" spans="1:11" ht="13.5">
      <c r="A52" s="88" t="s">
        <v>524</v>
      </c>
      <c r="B52" s="87">
        <v>427</v>
      </c>
      <c r="K52" s="87">
        <v>427</v>
      </c>
    </row>
    <row r="53" spans="1:11" ht="13.5">
      <c r="A53" s="88" t="s">
        <v>165</v>
      </c>
      <c r="B53" s="87">
        <v>955</v>
      </c>
      <c r="K53" s="87">
        <v>955</v>
      </c>
    </row>
    <row r="54" spans="1:11" ht="27">
      <c r="A54" s="88" t="s">
        <v>447</v>
      </c>
      <c r="F54" s="87">
        <v>90</v>
      </c>
      <c r="K54" s="87">
        <v>90</v>
      </c>
    </row>
    <row r="55" spans="1:11" ht="13.5">
      <c r="A55" s="88" t="s">
        <v>147</v>
      </c>
      <c r="B55" s="87">
        <v>6080</v>
      </c>
      <c r="E55" s="87">
        <v>15.7</v>
      </c>
      <c r="F55" s="87">
        <v>1610</v>
      </c>
      <c r="H55" s="87">
        <v>2300</v>
      </c>
      <c r="K55" s="87">
        <v>10005.7</v>
      </c>
    </row>
    <row r="56" spans="1:11" ht="13.5">
      <c r="A56" s="88" t="s">
        <v>712</v>
      </c>
      <c r="C56" s="87">
        <v>96</v>
      </c>
      <c r="F56" s="87">
        <v>280</v>
      </c>
      <c r="K56" s="87">
        <v>376</v>
      </c>
    </row>
    <row r="57" ht="27">
      <c r="A57" s="88" t="s">
        <v>161</v>
      </c>
    </row>
    <row r="58" spans="1:11" ht="13.5">
      <c r="A58" s="88" t="s">
        <v>997</v>
      </c>
      <c r="F58" s="87">
        <v>1700</v>
      </c>
      <c r="K58" s="87">
        <v>1700</v>
      </c>
    </row>
    <row r="59" spans="1:11" ht="13.5">
      <c r="A59" s="88" t="s">
        <v>330</v>
      </c>
      <c r="F59" s="87">
        <v>1400</v>
      </c>
      <c r="K59" s="87">
        <v>1400</v>
      </c>
    </row>
    <row r="60" spans="1:11" ht="13.5">
      <c r="A60" s="88" t="s">
        <v>822</v>
      </c>
      <c r="B60" s="87">
        <v>700</v>
      </c>
      <c r="K60" s="87">
        <v>700</v>
      </c>
    </row>
    <row r="61" spans="1:11" ht="13.5">
      <c r="A61" s="88" t="s">
        <v>633</v>
      </c>
      <c r="E61" s="87">
        <v>190</v>
      </c>
      <c r="K61" s="87">
        <v>190</v>
      </c>
    </row>
    <row r="62" spans="1:11" ht="13.5">
      <c r="A62" s="88" t="s">
        <v>800</v>
      </c>
      <c r="B62" s="87">
        <v>350</v>
      </c>
      <c r="K62" s="87">
        <v>350</v>
      </c>
    </row>
    <row r="63" spans="1:11" ht="13.5">
      <c r="A63" s="88" t="s">
        <v>721</v>
      </c>
      <c r="B63" s="87">
        <v>280</v>
      </c>
      <c r="K63" s="87">
        <v>280</v>
      </c>
    </row>
    <row r="64" spans="1:11" ht="13.5">
      <c r="A64" s="88" t="s">
        <v>47</v>
      </c>
      <c r="F64" s="87">
        <v>250</v>
      </c>
      <c r="K64" s="87">
        <v>250</v>
      </c>
    </row>
    <row r="65" ht="13.5">
      <c r="A65" s="88" t="s">
        <v>506</v>
      </c>
    </row>
    <row r="66" spans="1:11" ht="13.5">
      <c r="A66" s="88" t="s">
        <v>726</v>
      </c>
      <c r="E66" s="87">
        <v>13370</v>
      </c>
      <c r="K66" s="87">
        <v>13370</v>
      </c>
    </row>
    <row r="67" ht="13.5">
      <c r="A67" s="88" t="s">
        <v>1246</v>
      </c>
    </row>
    <row r="68" spans="1:11" ht="13.5">
      <c r="A68" s="88" t="s">
        <v>677</v>
      </c>
      <c r="E68" s="87">
        <v>256.4</v>
      </c>
      <c r="K68" s="87">
        <v>256.4</v>
      </c>
    </row>
    <row r="69" ht="13.5">
      <c r="A69" s="88" t="s">
        <v>820</v>
      </c>
    </row>
    <row r="70" ht="13.5">
      <c r="A70" s="88" t="s">
        <v>263</v>
      </c>
    </row>
    <row r="71" ht="41.25">
      <c r="A71" s="88" t="s">
        <v>829</v>
      </c>
    </row>
    <row r="72" ht="27">
      <c r="A72" s="88" t="s">
        <v>143</v>
      </c>
    </row>
    <row r="73" spans="1:11" ht="13.5">
      <c r="A73" s="88" t="s">
        <v>592</v>
      </c>
      <c r="B73" s="87">
        <v>15500</v>
      </c>
      <c r="K73" s="87">
        <v>15500</v>
      </c>
    </row>
    <row r="74" ht="13.5">
      <c r="A74" s="88" t="s">
        <v>680</v>
      </c>
    </row>
    <row r="75" spans="1:11" ht="13.5">
      <c r="A75" s="88" t="s">
        <v>733</v>
      </c>
      <c r="B75" s="87">
        <v>400</v>
      </c>
      <c r="K75" s="87">
        <v>400</v>
      </c>
    </row>
    <row r="76" spans="1:11" ht="13.5">
      <c r="A76" s="88" t="s">
        <v>244</v>
      </c>
      <c r="B76" s="87">
        <v>121550.6</v>
      </c>
      <c r="C76" s="87">
        <v>3240</v>
      </c>
      <c r="E76" s="87">
        <v>12830.84</v>
      </c>
      <c r="F76" s="87">
        <v>10542.664200000001</v>
      </c>
      <c r="G76" s="87">
        <v>1533</v>
      </c>
      <c r="H76" s="87">
        <v>8550.7</v>
      </c>
      <c r="I76" s="87">
        <v>2430</v>
      </c>
      <c r="K76" s="87">
        <v>160677.8042</v>
      </c>
    </row>
    <row r="77" spans="1:11" ht="13.5">
      <c r="A77" s="88" t="s">
        <v>245</v>
      </c>
      <c r="B77" s="87">
        <v>153725.6</v>
      </c>
      <c r="C77" s="87">
        <v>4374</v>
      </c>
      <c r="E77" s="87">
        <v>27243.94</v>
      </c>
      <c r="F77" s="87">
        <v>28773.9502</v>
      </c>
      <c r="G77" s="87">
        <v>1533</v>
      </c>
      <c r="H77" s="87">
        <v>10880.7</v>
      </c>
      <c r="I77" s="87">
        <v>3930</v>
      </c>
      <c r="J77" s="87">
        <v>290</v>
      </c>
      <c r="K77" s="87">
        <v>230751.1902</v>
      </c>
    </row>
  </sheetData>
  <sheetProtection/>
  <printOptions/>
  <pageMargins left="0.75" right="0.75" top="1" bottom="1" header="0.5" footer="0.5"/>
  <pageSetup orientation="portrait"/>
</worksheet>
</file>

<file path=xl/worksheets/sheet8.xml><?xml version="1.0" encoding="utf-8"?>
<worksheet xmlns="http://schemas.openxmlformats.org/spreadsheetml/2006/main" xmlns:r="http://schemas.openxmlformats.org/officeDocument/2006/relationships">
  <sheetPr codeName="Sheet2"/>
  <dimension ref="A1:H33"/>
  <sheetViews>
    <sheetView zoomScalePageLayoutView="0" workbookViewId="0" topLeftCell="A1">
      <selection activeCell="I40" sqref="I40"/>
    </sheetView>
  </sheetViews>
  <sheetFormatPr defaultColWidth="11.00390625" defaultRowHeight="13.5"/>
  <cols>
    <col min="1" max="16384" width="11.00390625" style="3" customWidth="1"/>
  </cols>
  <sheetData>
    <row r="1" spans="2:7" s="4" customFormat="1" ht="37.5">
      <c r="B1" s="4" t="s">
        <v>709</v>
      </c>
      <c r="C1" s="4" t="s">
        <v>710</v>
      </c>
      <c r="D1" s="4" t="s">
        <v>943</v>
      </c>
      <c r="E1" s="4" t="s">
        <v>296</v>
      </c>
      <c r="F1" s="4" t="s">
        <v>637</v>
      </c>
      <c r="G1" s="4" t="s">
        <v>638</v>
      </c>
    </row>
    <row r="2" spans="1:5" s="6" customFormat="1" ht="73.5">
      <c r="A2" s="5" t="s">
        <v>639</v>
      </c>
      <c r="B2" s="6" t="s">
        <v>640</v>
      </c>
      <c r="C2" s="6" t="s">
        <v>959</v>
      </c>
      <c r="D2" s="7" t="s">
        <v>654</v>
      </c>
      <c r="E2" s="8" t="s">
        <v>720</v>
      </c>
    </row>
    <row r="3" spans="2:7" s="9" customFormat="1" ht="49.5">
      <c r="B3" s="9" t="s">
        <v>723</v>
      </c>
      <c r="C3" s="10" t="s">
        <v>289</v>
      </c>
      <c r="D3" s="11" t="s">
        <v>827</v>
      </c>
      <c r="E3" s="9" t="s">
        <v>731</v>
      </c>
      <c r="G3" s="12" t="s">
        <v>828</v>
      </c>
    </row>
    <row r="4" spans="2:8" s="9" customFormat="1" ht="94.5">
      <c r="B4" s="9" t="s">
        <v>790</v>
      </c>
      <c r="C4" s="11" t="s">
        <v>1002</v>
      </c>
      <c r="D4" s="10"/>
      <c r="E4" s="9" t="s">
        <v>1003</v>
      </c>
      <c r="G4" s="12" t="s">
        <v>1004</v>
      </c>
      <c r="H4" s="13"/>
    </row>
    <row r="5" spans="2:8" s="9" customFormat="1" ht="90.75">
      <c r="B5" s="9" t="s">
        <v>803</v>
      </c>
      <c r="C5" s="11" t="s">
        <v>299</v>
      </c>
      <c r="D5" s="11" t="s">
        <v>663</v>
      </c>
      <c r="E5" s="9" t="s">
        <v>1194</v>
      </c>
      <c r="G5" s="12"/>
      <c r="H5" s="13"/>
    </row>
    <row r="6" spans="2:8" s="9" customFormat="1" ht="91.5">
      <c r="B6" s="9" t="s">
        <v>755</v>
      </c>
      <c r="C6" s="11" t="s">
        <v>983</v>
      </c>
      <c r="D6" s="11" t="s">
        <v>756</v>
      </c>
      <c r="E6" s="9" t="s">
        <v>1236</v>
      </c>
      <c r="G6" s="12"/>
      <c r="H6" s="13"/>
    </row>
    <row r="7" spans="2:8" s="9" customFormat="1" ht="150">
      <c r="B7" s="9" t="s">
        <v>1237</v>
      </c>
      <c r="C7" s="11" t="s">
        <v>1238</v>
      </c>
      <c r="D7" s="11" t="s">
        <v>1239</v>
      </c>
      <c r="E7" s="9" t="s">
        <v>696</v>
      </c>
      <c r="F7" s="9" t="s">
        <v>629</v>
      </c>
      <c r="G7" s="12" t="s">
        <v>630</v>
      </c>
      <c r="H7" s="13"/>
    </row>
    <row r="8" spans="2:8" s="9" customFormat="1" ht="102.75">
      <c r="B8" s="9" t="s">
        <v>1190</v>
      </c>
      <c r="C8" s="11" t="s">
        <v>586</v>
      </c>
      <c r="D8" s="11" t="s">
        <v>757</v>
      </c>
      <c r="E8" s="9" t="s">
        <v>804</v>
      </c>
      <c r="F8" s="10"/>
      <c r="G8" s="12"/>
      <c r="H8" s="13"/>
    </row>
    <row r="9" spans="2:8" s="9" customFormat="1" ht="79.5">
      <c r="B9" s="9" t="s">
        <v>805</v>
      </c>
      <c r="C9" s="11" t="s">
        <v>589</v>
      </c>
      <c r="D9" s="11" t="s">
        <v>76</v>
      </c>
      <c r="E9" s="9" t="s">
        <v>77</v>
      </c>
      <c r="G9" s="12"/>
      <c r="H9" s="13"/>
    </row>
    <row r="10" spans="2:8" s="9" customFormat="1" ht="87.75">
      <c r="B10" s="9" t="s">
        <v>584</v>
      </c>
      <c r="C10" s="11" t="s">
        <v>1015</v>
      </c>
      <c r="D10" s="11" t="s">
        <v>1033</v>
      </c>
      <c r="E10" s="9" t="s">
        <v>940</v>
      </c>
      <c r="G10" s="14" t="s">
        <v>760</v>
      </c>
      <c r="H10" s="13"/>
    </row>
    <row r="11" spans="2:8" s="9" customFormat="1" ht="99">
      <c r="B11" s="9" t="s">
        <v>734</v>
      </c>
      <c r="C11" s="11" t="s">
        <v>1015</v>
      </c>
      <c r="D11" s="11" t="s">
        <v>735</v>
      </c>
      <c r="E11" s="9" t="s">
        <v>736</v>
      </c>
      <c r="G11" s="12"/>
      <c r="H11" s="13"/>
    </row>
    <row r="12" spans="2:8" s="9" customFormat="1" ht="99">
      <c r="B12" s="9" t="s">
        <v>936</v>
      </c>
      <c r="C12" s="11" t="s">
        <v>1015</v>
      </c>
      <c r="D12" s="11" t="s">
        <v>937</v>
      </c>
      <c r="E12" s="9" t="s">
        <v>938</v>
      </c>
      <c r="G12" s="13"/>
      <c r="H12" s="13"/>
    </row>
    <row r="13" spans="2:8" s="15" customFormat="1" ht="99">
      <c r="B13" s="15" t="s">
        <v>297</v>
      </c>
      <c r="C13" s="16" t="s">
        <v>1015</v>
      </c>
      <c r="D13" s="16" t="s">
        <v>1195</v>
      </c>
      <c r="E13" s="15" t="s">
        <v>90</v>
      </c>
      <c r="G13" s="17"/>
      <c r="H13" s="17"/>
    </row>
    <row r="14" spans="3:8" s="18" customFormat="1" ht="13.5">
      <c r="C14" s="19"/>
      <c r="D14" s="19"/>
      <c r="G14" s="20"/>
      <c r="H14" s="20"/>
    </row>
    <row r="15" spans="1:8" s="22" customFormat="1" ht="102.75">
      <c r="A15" s="21" t="s">
        <v>91</v>
      </c>
      <c r="B15" s="22" t="s">
        <v>92</v>
      </c>
      <c r="C15" s="23" t="s">
        <v>286</v>
      </c>
      <c r="D15" s="23" t="s">
        <v>287</v>
      </c>
      <c r="E15" s="22" t="s">
        <v>1226</v>
      </c>
      <c r="G15" s="24"/>
      <c r="H15" s="24"/>
    </row>
    <row r="16" spans="2:8" s="25" customFormat="1" ht="79.5">
      <c r="B16" s="25" t="s">
        <v>587</v>
      </c>
      <c r="C16" s="26" t="s">
        <v>558</v>
      </c>
      <c r="D16" s="26"/>
      <c r="E16" s="25" t="s">
        <v>815</v>
      </c>
      <c r="G16" s="27"/>
      <c r="H16" s="27"/>
    </row>
    <row r="17" spans="2:8" s="25" customFormat="1" ht="75">
      <c r="B17" s="25" t="s">
        <v>1241</v>
      </c>
      <c r="C17" s="28" t="s">
        <v>559</v>
      </c>
      <c r="D17" s="26" t="s">
        <v>560</v>
      </c>
      <c r="E17" s="25" t="s">
        <v>1248</v>
      </c>
      <c r="G17" s="27"/>
      <c r="H17" s="27"/>
    </row>
    <row r="18" spans="2:8" s="25" customFormat="1" ht="91.5">
      <c r="B18" s="25" t="s">
        <v>771</v>
      </c>
      <c r="C18" s="26" t="s">
        <v>93</v>
      </c>
      <c r="D18" s="26" t="s">
        <v>94</v>
      </c>
      <c r="E18" s="25" t="s">
        <v>95</v>
      </c>
      <c r="G18" s="27"/>
      <c r="H18" s="27"/>
    </row>
    <row r="19" spans="2:8" s="29" customFormat="1" ht="102.75">
      <c r="B19" s="29" t="s">
        <v>96</v>
      </c>
      <c r="C19" s="30" t="s">
        <v>577</v>
      </c>
      <c r="D19" s="30"/>
      <c r="E19" s="29" t="s">
        <v>652</v>
      </c>
      <c r="G19" s="31"/>
      <c r="H19" s="31"/>
    </row>
    <row r="20" spans="3:8" s="18" customFormat="1" ht="13.5">
      <c r="C20" s="19"/>
      <c r="D20" s="19"/>
      <c r="G20" s="20"/>
      <c r="H20" s="20"/>
    </row>
    <row r="21" spans="1:8" s="33" customFormat="1" ht="99.75">
      <c r="A21" s="32" t="s">
        <v>73</v>
      </c>
      <c r="B21" s="33" t="s">
        <v>74</v>
      </c>
      <c r="C21" s="34" t="s">
        <v>694</v>
      </c>
      <c r="D21" s="34" t="s">
        <v>695</v>
      </c>
      <c r="E21" s="33" t="s">
        <v>691</v>
      </c>
      <c r="G21" s="35"/>
      <c r="H21" s="35"/>
    </row>
    <row r="22" spans="2:8" s="36" customFormat="1" ht="102">
      <c r="B22" s="36" t="s">
        <v>682</v>
      </c>
      <c r="C22" s="37" t="s">
        <v>298</v>
      </c>
      <c r="D22" s="37" t="s">
        <v>305</v>
      </c>
      <c r="E22" s="38" t="s">
        <v>960</v>
      </c>
      <c r="G22" s="39" t="s">
        <v>306</v>
      </c>
      <c r="H22" s="39"/>
    </row>
    <row r="23" spans="2:8" s="36" customFormat="1" ht="159.75">
      <c r="B23" s="36" t="s">
        <v>307</v>
      </c>
      <c r="C23" s="37" t="s">
        <v>67</v>
      </c>
      <c r="D23" s="37" t="s">
        <v>68</v>
      </c>
      <c r="E23" s="36" t="s">
        <v>681</v>
      </c>
      <c r="G23" s="39" t="s">
        <v>961</v>
      </c>
      <c r="H23" s="39"/>
    </row>
    <row r="24" spans="2:8" s="36" customFormat="1" ht="87">
      <c r="B24" s="36" t="s">
        <v>730</v>
      </c>
      <c r="C24" s="37" t="s">
        <v>693</v>
      </c>
      <c r="D24" s="37" t="s">
        <v>288</v>
      </c>
      <c r="E24" s="36" t="s">
        <v>758</v>
      </c>
      <c r="G24" s="39" t="s">
        <v>759</v>
      </c>
      <c r="H24" s="39"/>
    </row>
    <row r="25" spans="2:8" s="36" customFormat="1" ht="87">
      <c r="B25" s="36" t="s">
        <v>1218</v>
      </c>
      <c r="C25" s="37" t="s">
        <v>1219</v>
      </c>
      <c r="D25" s="37" t="s">
        <v>1220</v>
      </c>
      <c r="E25" s="36" t="s">
        <v>665</v>
      </c>
      <c r="G25" s="39"/>
      <c r="H25" s="39"/>
    </row>
    <row r="26" spans="2:8" s="36" customFormat="1" ht="68.25">
      <c r="B26" s="36" t="s">
        <v>939</v>
      </c>
      <c r="C26" s="37" t="s">
        <v>941</v>
      </c>
      <c r="D26" s="37" t="s">
        <v>942</v>
      </c>
      <c r="E26" s="36" t="s">
        <v>1191</v>
      </c>
      <c r="G26" s="39" t="s">
        <v>1192</v>
      </c>
      <c r="H26" s="39"/>
    </row>
    <row r="27" spans="2:8" s="36" customFormat="1" ht="102">
      <c r="B27" s="36" t="s">
        <v>666</v>
      </c>
      <c r="C27" s="37" t="s">
        <v>1013</v>
      </c>
      <c r="D27" s="37" t="s">
        <v>1014</v>
      </c>
      <c r="E27" s="36" t="s">
        <v>667</v>
      </c>
      <c r="G27" s="39"/>
      <c r="H27" s="39"/>
    </row>
    <row r="28" spans="2:8" s="36" customFormat="1" ht="148.5">
      <c r="B28" s="36" t="s">
        <v>668</v>
      </c>
      <c r="C28" s="37" t="s">
        <v>575</v>
      </c>
      <c r="D28" s="37" t="s">
        <v>78</v>
      </c>
      <c r="E28" s="36" t="s">
        <v>749</v>
      </c>
      <c r="G28" s="39" t="s">
        <v>662</v>
      </c>
      <c r="H28" s="39"/>
    </row>
    <row r="29" spans="2:8" s="36" customFormat="1" ht="159.75">
      <c r="B29" s="36" t="s">
        <v>585</v>
      </c>
      <c r="C29" s="37" t="s">
        <v>802</v>
      </c>
      <c r="D29" s="37" t="s">
        <v>767</v>
      </c>
      <c r="E29" s="36" t="s">
        <v>99</v>
      </c>
      <c r="G29" s="39" t="s">
        <v>1196</v>
      </c>
      <c r="H29" s="39"/>
    </row>
    <row r="30" spans="2:8" s="36" customFormat="1" ht="128.25">
      <c r="B30" s="36" t="s">
        <v>576</v>
      </c>
      <c r="C30" s="37" t="s">
        <v>628</v>
      </c>
      <c r="D30" s="37" t="s">
        <v>63</v>
      </c>
      <c r="E30" s="36" t="s">
        <v>64</v>
      </c>
      <c r="G30" s="39" t="s">
        <v>65</v>
      </c>
      <c r="H30" s="39"/>
    </row>
    <row r="31" spans="2:8" s="36" customFormat="1" ht="102.75">
      <c r="B31" s="36" t="s">
        <v>66</v>
      </c>
      <c r="C31" s="37" t="s">
        <v>1193</v>
      </c>
      <c r="D31" s="37"/>
      <c r="E31" s="36" t="s">
        <v>89</v>
      </c>
      <c r="G31" s="39" t="s">
        <v>573</v>
      </c>
      <c r="H31" s="39"/>
    </row>
    <row r="32" spans="2:8" s="36" customFormat="1" ht="112.5">
      <c r="B32" s="36" t="s">
        <v>588</v>
      </c>
      <c r="C32" s="37" t="s">
        <v>634</v>
      </c>
      <c r="D32" s="37"/>
      <c r="E32" s="36" t="s">
        <v>635</v>
      </c>
      <c r="G32" s="39"/>
      <c r="H32" s="39"/>
    </row>
    <row r="33" spans="2:8" s="40" customFormat="1" ht="79.5">
      <c r="B33" s="40" t="s">
        <v>103</v>
      </c>
      <c r="C33" s="41" t="s">
        <v>689</v>
      </c>
      <c r="D33" s="41" t="s">
        <v>690</v>
      </c>
      <c r="E33" s="40" t="s">
        <v>683</v>
      </c>
      <c r="G33" s="42"/>
      <c r="H33" s="42"/>
    </row>
    <row r="34" s="43" customFormat="1" ht="12"/>
  </sheetData>
  <sheetProtection selectLockedCells="1" selectUnlockedCells="1"/>
  <hyperlinks>
    <hyperlink ref="G3" r:id="rId1" display="zwgk@mwr.gov.cn"/>
    <hyperlink ref="G4" r:id="rId2" display="wss@ndrc.gov.cn"/>
    <hyperlink ref="G7" r:id="rId3" display="waishi@sasac.gov.cn"/>
    <hyperlink ref="E22" r:id="rId4" display="http://www.gzbgj.com/english/"/>
    <hyperlink ref="G22" r:id="rId5" display="cgcint@cgcint.com"/>
    <hyperlink ref="G28" r:id="rId6" display="international@csg.net.cn"/>
    <hyperlink ref="G29" r:id="rId7" display="OFFICE@FARSIGHTED.CN"/>
    <hyperlink ref="G30" r:id="rId8" display="cmec@mail.cmec.com "/>
    <hyperlink ref="G31" r:id="rId9" display="infocenter@sinohydro.com"/>
  </hyperlinks>
  <printOptions/>
  <pageMargins left="0.75" right="0.75" top="1" bottom="1" header="0.5" footer="0.5"/>
  <pageSetup horizontalDpi="300" verticalDpi="300" orientation="portrait" paperSize="9"/>
</worksheet>
</file>

<file path=xl/worksheets/sheet9.xml><?xml version="1.0" encoding="utf-8"?>
<worksheet xmlns="http://schemas.openxmlformats.org/spreadsheetml/2006/main" xmlns:r="http://schemas.openxmlformats.org/officeDocument/2006/relationships">
  <sheetPr codeName="Sheet3"/>
  <dimension ref="A1:H13"/>
  <sheetViews>
    <sheetView zoomScalePageLayoutView="0" workbookViewId="0" topLeftCell="A1">
      <selection activeCell="G19" sqref="G19"/>
    </sheetView>
  </sheetViews>
  <sheetFormatPr defaultColWidth="11.00390625" defaultRowHeight="13.5"/>
  <cols>
    <col min="1" max="16384" width="11.00390625" style="2" customWidth="1"/>
  </cols>
  <sheetData>
    <row r="1" spans="1:6" ht="15">
      <c r="A1" s="44"/>
      <c r="B1" s="45"/>
      <c r="C1" s="46" t="s">
        <v>684</v>
      </c>
      <c r="D1" s="45"/>
      <c r="E1" s="45"/>
      <c r="F1" s="45"/>
    </row>
    <row r="2" spans="1:6" ht="15">
      <c r="A2" s="47" t="s">
        <v>791</v>
      </c>
      <c r="B2" s="48" t="s">
        <v>686</v>
      </c>
      <c r="C2" s="49"/>
      <c r="D2" s="49"/>
      <c r="E2" s="49"/>
      <c r="F2" s="49"/>
    </row>
    <row r="3" spans="1:6" ht="15">
      <c r="A3" s="47" t="s">
        <v>1011</v>
      </c>
      <c r="B3" s="48" t="s">
        <v>770</v>
      </c>
      <c r="C3" s="49"/>
      <c r="D3" s="49"/>
      <c r="E3" s="49"/>
      <c r="F3" s="49"/>
    </row>
    <row r="4" spans="1:6" ht="15">
      <c r="A4" s="47" t="s">
        <v>687</v>
      </c>
      <c r="B4" s="48" t="s">
        <v>1224</v>
      </c>
      <c r="C4" s="48"/>
      <c r="D4" s="49"/>
      <c r="E4" s="49"/>
      <c r="F4" s="49"/>
    </row>
    <row r="5" spans="1:6" ht="15">
      <c r="A5" s="47" t="s">
        <v>1225</v>
      </c>
      <c r="B5" s="48" t="s">
        <v>57</v>
      </c>
      <c r="C5" s="48"/>
      <c r="D5" s="49"/>
      <c r="E5" s="49"/>
      <c r="F5" s="49"/>
    </row>
    <row r="6" spans="1:6" ht="15">
      <c r="A6" s="47" t="s">
        <v>692</v>
      </c>
      <c r="B6" s="48" t="s">
        <v>688</v>
      </c>
      <c r="C6" s="49"/>
      <c r="D6" s="49"/>
      <c r="E6" s="49"/>
      <c r="F6" s="49"/>
    </row>
    <row r="7" spans="1:8" ht="15">
      <c r="A7" s="47" t="s">
        <v>991</v>
      </c>
      <c r="B7" s="48" t="s">
        <v>1227</v>
      </c>
      <c r="C7" s="49"/>
      <c r="D7" s="49"/>
      <c r="E7" s="49"/>
      <c r="F7" s="49"/>
      <c r="H7" s="50"/>
    </row>
    <row r="8" spans="1:6" ht="15">
      <c r="A8" s="47" t="s">
        <v>450</v>
      </c>
      <c r="B8" s="48" t="s">
        <v>958</v>
      </c>
      <c r="C8" s="49"/>
      <c r="D8" s="49"/>
      <c r="E8" s="49"/>
      <c r="F8" s="49"/>
    </row>
    <row r="9" spans="1:6" ht="15">
      <c r="A9" s="47" t="s">
        <v>826</v>
      </c>
      <c r="B9" s="48" t="s">
        <v>326</v>
      </c>
      <c r="C9" s="49"/>
      <c r="D9" s="49"/>
      <c r="E9" s="49"/>
      <c r="F9" s="49"/>
    </row>
    <row r="10" spans="1:6" ht="15">
      <c r="A10" s="47" t="s">
        <v>327</v>
      </c>
      <c r="B10" s="48" t="s">
        <v>101</v>
      </c>
      <c r="C10" s="49"/>
      <c r="D10" s="49"/>
      <c r="E10" s="49"/>
      <c r="F10" s="49"/>
    </row>
    <row r="11" spans="1:6" ht="15">
      <c r="A11" s="47" t="s">
        <v>729</v>
      </c>
      <c r="B11" s="48" t="s">
        <v>323</v>
      </c>
      <c r="C11" s="49"/>
      <c r="D11" s="49"/>
      <c r="E11" s="49"/>
      <c r="F11" s="49"/>
    </row>
    <row r="12" spans="1:6" ht="15">
      <c r="A12" s="47" t="s">
        <v>816</v>
      </c>
      <c r="B12" s="48" t="s">
        <v>324</v>
      </c>
      <c r="C12" s="49"/>
      <c r="D12" s="49"/>
      <c r="E12" s="49"/>
      <c r="F12" s="49"/>
    </row>
    <row r="13" spans="1:6" ht="15">
      <c r="A13" s="47" t="s">
        <v>325</v>
      </c>
      <c r="B13" s="48" t="s">
        <v>72</v>
      </c>
      <c r="C13" s="49"/>
      <c r="D13" s="49"/>
      <c r="E13" s="49"/>
      <c r="F13" s="49"/>
    </row>
  </sheetData>
  <sheetProtection selectLockedCells="1" selectUnlockedCells="1"/>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Ying Yao</dc:creator>
  <cp:keywords/>
  <dc:description/>
  <cp:lastModifiedBy>Steph Jensen-Cormier</cp:lastModifiedBy>
  <cp:lastPrinted>2014-10-31T07:17:58Z</cp:lastPrinted>
  <dcterms:created xsi:type="dcterms:W3CDTF">2011-03-02T19:44:37Z</dcterms:created>
  <dcterms:modified xsi:type="dcterms:W3CDTF">2017-12-14T10:26:13Z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